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"/>
    </mc:Choice>
  </mc:AlternateContent>
  <bookViews>
    <workbookView xWindow="0" yWindow="0" windowWidth="28800" windowHeight="118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6" i="1" s="1"/>
  <c r="F50" i="1"/>
  <c r="F45" i="1"/>
  <c r="F46" i="1" s="1"/>
  <c r="F41" i="1"/>
  <c r="F40" i="1"/>
  <c r="F39" i="1"/>
  <c r="F42" i="1" s="1"/>
  <c r="F35" i="1"/>
  <c r="F34" i="1"/>
  <c r="F33" i="1"/>
  <c r="F32" i="1"/>
  <c r="F31" i="1"/>
  <c r="F30" i="1"/>
  <c r="F36" i="1" s="1"/>
  <c r="F43" i="1" s="1"/>
  <c r="F58" i="1" s="1"/>
  <c r="F60" i="1" s="1"/>
  <c r="F26" i="1"/>
  <c r="F25" i="1"/>
  <c r="F21" i="1"/>
  <c r="F20" i="1"/>
  <c r="F19" i="1"/>
  <c r="F18" i="1"/>
  <c r="F22" i="1" s="1"/>
  <c r="F15" i="1"/>
  <c r="F23" i="1" s="1"/>
  <c r="F59" i="1" s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<sst xmlns="http://schemas.openxmlformats.org/spreadsheetml/2006/main" count="49" uniqueCount="48">
  <si>
    <t>Skagit Valley Community College</t>
  </si>
  <si>
    <t>Statement of Net Position</t>
  </si>
  <si>
    <t>June 30,2016</t>
  </si>
  <si>
    <t>Assets</t>
  </si>
  <si>
    <t>Current assets</t>
  </si>
  <si>
    <t>Cash and cash equivalents</t>
  </si>
  <si>
    <t>Short-term investments</t>
  </si>
  <si>
    <t>Accounts Receivable</t>
  </si>
  <si>
    <t>Student Loans Receivable</t>
  </si>
  <si>
    <t>Interest Receivable</t>
  </si>
  <si>
    <t>Inventories</t>
  </si>
  <si>
    <t>Prepaid Expenses</t>
  </si>
  <si>
    <t>Total current assets</t>
  </si>
  <si>
    <t>Non-Current Assets</t>
  </si>
  <si>
    <t>Long-term investments</t>
  </si>
  <si>
    <t>Non-depreciable Capital Assets</t>
  </si>
  <si>
    <t>Depreciable Capital assets, net</t>
  </si>
  <si>
    <t>Total non-current assets</t>
  </si>
  <si>
    <t>Total assets</t>
  </si>
  <si>
    <t>Deferred Outflows of Resources</t>
  </si>
  <si>
    <t xml:space="preserve">     Total Deferred Outflows of Resources</t>
  </si>
  <si>
    <t>Liabilities</t>
  </si>
  <si>
    <t>Current Liabilities</t>
  </si>
  <si>
    <t>Accounts Payable</t>
  </si>
  <si>
    <t>Accrued Liabilities</t>
  </si>
  <si>
    <t>Compensated absences</t>
  </si>
  <si>
    <t>Deposits Payable</t>
  </si>
  <si>
    <t>Unearned Revenue</t>
  </si>
  <si>
    <t>Certificates of Participation Payable</t>
  </si>
  <si>
    <t>Total current liabilities</t>
  </si>
  <si>
    <t>Noncurrent Liabilities</t>
  </si>
  <si>
    <t>Compensated Absences</t>
  </si>
  <si>
    <t>Pension liabilty</t>
  </si>
  <si>
    <t>Long-term liabilities</t>
  </si>
  <si>
    <t>Total non-current liabilities</t>
  </si>
  <si>
    <t>Total liabilities</t>
  </si>
  <si>
    <t>Deferred Inflows of Resources</t>
  </si>
  <si>
    <t xml:space="preserve">     Total Deferred Inflows of Resources</t>
  </si>
  <si>
    <t>Net Position</t>
  </si>
  <si>
    <t>Net Investment in Capital Assets</t>
  </si>
  <si>
    <t>Restricted for:</t>
  </si>
  <si>
    <t xml:space="preserve">     Nonexpendable</t>
  </si>
  <si>
    <t xml:space="preserve">     Expendable</t>
  </si>
  <si>
    <t xml:space="preserve">          Student Loans</t>
  </si>
  <si>
    <t>Unrestricted</t>
  </si>
  <si>
    <t>Total Net Position</t>
  </si>
  <si>
    <t>Total Liabilities, deferred inflow, and Net Position</t>
  </si>
  <si>
    <t>Total Assets &amp; deferred 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</si>
</sst>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0" xfId="0" applyNumberFormat="1" applyFill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  <xf numFmtId="164" fontId="0" fillId="0" borderId="1" xfId="1" applyNumberFormat="1" applyFont="1" applyFill="1" applyBorder="1"/>
    <xf numFmtId="164" fontId="2" fillId="0" borderId="1" xfId="1" applyNumberFormat="1" applyFont="1" applyFill="1" applyBorder="1"/>
    <xf numFmtId="0" fontId="0" fillId="0" borderId="0" xfId="0" quotePrefix="1" applyFill="1"/>
    <xf numFmtId="164" fontId="2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Doc/Kim.Cook/My%20Documents/Financial%20Statement%20Preparation/Fiscal%20Year%201516/FINAL%20FY16%20Skagit%20Valley%20Financial%20Statements_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osition"/>
      <sheetName val="Statement A - Criteria"/>
      <sheetName val="GL4310 Reconciliation"/>
      <sheetName val="Net State Liability"/>
      <sheetName val="Net Position Balancing"/>
      <sheetName val="Net position data"/>
      <sheetName val="AR AP Data"/>
      <sheetName val="Note Data"/>
      <sheetName val="Net position changes"/>
      <sheetName val="Cash flow"/>
      <sheetName val="CF Statement Criteria"/>
      <sheetName val="Revenues"/>
      <sheetName val="Statement C - Criteria"/>
      <sheetName val="FY16 Rev and Exp data"/>
      <sheetName val="SMART FY16"/>
      <sheetName val="SMART FY16 Fund 4xx&amp;5xx Assets"/>
      <sheetName val="SMART FY15 pivot"/>
      <sheetName val="SMART FY15"/>
    </sheetNames>
    <sheetDataSet>
      <sheetData sheetId="0"/>
      <sheetData sheetId="1">
        <row r="14">
          <cell r="O14">
            <v>18175819.530000001</v>
          </cell>
        </row>
        <row r="17">
          <cell r="O17">
            <v>1471272.83</v>
          </cell>
        </row>
        <row r="30">
          <cell r="O30">
            <v>2485155.27</v>
          </cell>
        </row>
        <row r="34">
          <cell r="O34">
            <v>110107.54000000001</v>
          </cell>
        </row>
        <row r="38">
          <cell r="O38">
            <v>0</v>
          </cell>
        </row>
        <row r="44">
          <cell r="O44">
            <v>491917.39</v>
          </cell>
        </row>
        <row r="47">
          <cell r="O47">
            <v>91047.98</v>
          </cell>
        </row>
        <row r="58">
          <cell r="O58">
            <v>645276.81999999995</v>
          </cell>
        </row>
        <row r="62">
          <cell r="O62">
            <v>0</v>
          </cell>
        </row>
        <row r="74">
          <cell r="O74">
            <v>81391095.150000006</v>
          </cell>
        </row>
        <row r="77">
          <cell r="O77">
            <v>1868450</v>
          </cell>
        </row>
        <row r="83">
          <cell r="O83">
            <v>1317144</v>
          </cell>
        </row>
        <row r="89">
          <cell r="O89">
            <v>-904268.01000000013</v>
          </cell>
        </row>
        <row r="112">
          <cell r="O112">
            <v>-8072775.04</v>
          </cell>
        </row>
        <row r="117">
          <cell r="O117">
            <v>-236309</v>
          </cell>
        </row>
        <row r="120">
          <cell r="O120">
            <v>-3081.41</v>
          </cell>
        </row>
        <row r="123">
          <cell r="O123">
            <v>-1337024.55</v>
          </cell>
        </row>
        <row r="128">
          <cell r="O128">
            <v>-1165155.43</v>
          </cell>
        </row>
        <row r="134">
          <cell r="O134">
            <v>-3881069.45</v>
          </cell>
        </row>
        <row r="136">
          <cell r="O136">
            <v>-7246592</v>
          </cell>
        </row>
        <row r="144">
          <cell r="O144">
            <v>-22646563.82</v>
          </cell>
        </row>
        <row r="150">
          <cell r="O150">
            <v>-1044626</v>
          </cell>
        </row>
        <row r="161">
          <cell r="O161">
            <v>-59447825.899999984</v>
          </cell>
        </row>
        <row r="163">
          <cell r="O163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-122637.84</v>
          </cell>
        </row>
        <row r="169">
          <cell r="O169">
            <v>1206296.5</v>
          </cell>
        </row>
        <row r="173">
          <cell r="O173">
            <v>-2168.4899999999998</v>
          </cell>
        </row>
        <row r="176">
          <cell r="O176">
            <v>-2328475.9800000004</v>
          </cell>
        </row>
        <row r="177">
          <cell r="O177">
            <v>-7437474.4999999981</v>
          </cell>
        </row>
        <row r="178">
          <cell r="O178">
            <v>-1165155.43</v>
          </cell>
        </row>
        <row r="179">
          <cell r="O179">
            <v>-22646563.82</v>
          </cell>
        </row>
        <row r="180">
          <cell r="O180">
            <v>1363427.8</v>
          </cell>
        </row>
        <row r="181">
          <cell r="O181">
            <v>-27070027.210000001</v>
          </cell>
        </row>
        <row r="195">
          <cell r="O195">
            <v>-2000728.6500000078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sqref="A1:F1"/>
    </sheetView>
  </sheetViews>
  <sheetFormatPr defaultRowHeight="15" x14ac:dyDescent="0.25"/>
  <cols>
    <col min="1" max="2" width="9.140625" style="2"/>
    <col min="3" max="3" width="43.7109375" style="2" bestFit="1" customWidth="1"/>
    <col min="4" max="4" width="25.7109375" style="2" bestFit="1" customWidth="1"/>
    <col min="5" max="5" width="14.28515625" style="2" bestFit="1" customWidth="1"/>
    <col min="6" max="6" width="14.85546875" style="2" bestFit="1" customWidth="1"/>
    <col min="7" max="8" width="9.140625" style="2"/>
    <col min="9" max="9" width="12.5703125" style="2" bestFit="1" customWidth="1"/>
    <col min="10" max="16384" width="9.140625" style="2"/>
  </cols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x14ac:dyDescent="0.25">
      <c r="A2" s="1" t="s">
        <v>1</v>
      </c>
      <c r="B2" s="1"/>
      <c r="C2" s="1"/>
      <c r="D2" s="1"/>
      <c r="E2" s="1"/>
      <c r="F2" s="1"/>
    </row>
    <row r="3" spans="1:8" x14ac:dyDescent="0.25">
      <c r="A3" s="3" t="s">
        <v>2</v>
      </c>
      <c r="B3" s="3"/>
      <c r="C3" s="3"/>
      <c r="D3" s="3"/>
      <c r="E3" s="3"/>
      <c r="F3" s="3"/>
    </row>
    <row r="6" spans="1:8" x14ac:dyDescent="0.25">
      <c r="A6" s="4" t="s">
        <v>3</v>
      </c>
    </row>
    <row r="7" spans="1:8" x14ac:dyDescent="0.25">
      <c r="B7" s="4" t="s">
        <v>4</v>
      </c>
    </row>
    <row r="8" spans="1:8" x14ac:dyDescent="0.25">
      <c r="A8" s="2">
        <v>1</v>
      </c>
      <c r="C8" s="2" t="s">
        <v>5</v>
      </c>
      <c r="F8" s="5">
        <f>'[1]Statement A - Criteria'!O14</f>
        <v>18175819.530000001</v>
      </c>
      <c r="H8" s="6"/>
    </row>
    <row r="9" spans="1:8" x14ac:dyDescent="0.25">
      <c r="A9" s="2">
        <v>2</v>
      </c>
      <c r="C9" s="2" t="s">
        <v>6</v>
      </c>
      <c r="F9" s="5">
        <f>'[1]Statement A - Criteria'!O17</f>
        <v>1471272.83</v>
      </c>
    </row>
    <row r="10" spans="1:8" x14ac:dyDescent="0.25">
      <c r="A10" s="2">
        <v>3</v>
      </c>
      <c r="C10" s="2" t="s">
        <v>7</v>
      </c>
      <c r="F10" s="5">
        <f>'[1]Statement A - Criteria'!O30</f>
        <v>2485155.27</v>
      </c>
    </row>
    <row r="11" spans="1:8" x14ac:dyDescent="0.25">
      <c r="A11" s="2">
        <v>4</v>
      </c>
      <c r="C11" s="2" t="s">
        <v>8</v>
      </c>
      <c r="F11" s="5">
        <f>'[1]Statement A - Criteria'!O34</f>
        <v>110107.54000000001</v>
      </c>
    </row>
    <row r="12" spans="1:8" x14ac:dyDescent="0.25">
      <c r="A12" s="2">
        <v>5</v>
      </c>
      <c r="C12" s="2" t="s">
        <v>9</v>
      </c>
      <c r="F12" s="5">
        <f>'[1]Statement A - Criteria'!O38</f>
        <v>0</v>
      </c>
    </row>
    <row r="13" spans="1:8" x14ac:dyDescent="0.25">
      <c r="A13" s="2">
        <v>6</v>
      </c>
      <c r="C13" s="2" t="s">
        <v>10</v>
      </c>
      <c r="F13" s="5">
        <f>'[1]Statement A - Criteria'!O44</f>
        <v>491917.39</v>
      </c>
    </row>
    <row r="14" spans="1:8" x14ac:dyDescent="0.25">
      <c r="A14" s="2">
        <v>7</v>
      </c>
      <c r="C14" s="2" t="s">
        <v>11</v>
      </c>
      <c r="F14" s="5">
        <f>'[1]Statement A - Criteria'!O47</f>
        <v>91047.98</v>
      </c>
    </row>
    <row r="15" spans="1:8" x14ac:dyDescent="0.25">
      <c r="C15" s="4"/>
      <c r="D15" s="4" t="s">
        <v>12</v>
      </c>
      <c r="F15" s="7">
        <f>SUM(F8:F14)</f>
        <v>22825320.539999999</v>
      </c>
    </row>
    <row r="16" spans="1:8" x14ac:dyDescent="0.25">
      <c r="F16" s="5"/>
    </row>
    <row r="17" spans="1:6" x14ac:dyDescent="0.25">
      <c r="B17" s="4" t="s">
        <v>13</v>
      </c>
      <c r="F17" s="5"/>
    </row>
    <row r="18" spans="1:6" x14ac:dyDescent="0.25">
      <c r="A18" s="2">
        <v>8</v>
      </c>
      <c r="C18" s="2" t="s">
        <v>14</v>
      </c>
      <c r="F18" s="5">
        <f>'[1]Statement A - Criteria'!O58</f>
        <v>645276.81999999995</v>
      </c>
    </row>
    <row r="19" spans="1:6" x14ac:dyDescent="0.25">
      <c r="A19" s="2">
        <v>9</v>
      </c>
      <c r="C19" s="2" t="s">
        <v>8</v>
      </c>
      <c r="F19" s="5">
        <f>'[1]Statement A - Criteria'!O62</f>
        <v>0</v>
      </c>
    </row>
    <row r="20" spans="1:6" x14ac:dyDescent="0.25">
      <c r="C20" s="2" t="s">
        <v>15</v>
      </c>
      <c r="F20" s="5">
        <f>'[1]Statement A - Criteria'!O77</f>
        <v>1868450</v>
      </c>
    </row>
    <row r="21" spans="1:6" x14ac:dyDescent="0.25">
      <c r="A21" s="2">
        <v>10</v>
      </c>
      <c r="C21" s="2" t="s">
        <v>16</v>
      </c>
      <c r="F21" s="5">
        <f>'[1]Statement A - Criteria'!O74</f>
        <v>81391095.150000006</v>
      </c>
    </row>
    <row r="22" spans="1:6" x14ac:dyDescent="0.25">
      <c r="C22" s="4"/>
      <c r="D22" s="4" t="s">
        <v>17</v>
      </c>
      <c r="F22" s="7">
        <f>SUM(F18:F21)</f>
        <v>83904821.969999999</v>
      </c>
    </row>
    <row r="23" spans="1:6" x14ac:dyDescent="0.25">
      <c r="E23" s="4" t="s">
        <v>18</v>
      </c>
      <c r="F23" s="8">
        <f>F15+F22</f>
        <v>106730142.50999999</v>
      </c>
    </row>
    <row r="24" spans="1:6" x14ac:dyDescent="0.25">
      <c r="C24" s="4"/>
      <c r="F24" s="5"/>
    </row>
    <row r="25" spans="1:6" x14ac:dyDescent="0.25">
      <c r="A25" s="4" t="s">
        <v>19</v>
      </c>
      <c r="B25" s="4"/>
      <c r="C25" s="4"/>
      <c r="F25" s="5">
        <f>'[1]Statement A - Criteria'!O83</f>
        <v>1317144</v>
      </c>
    </row>
    <row r="26" spans="1:6" x14ac:dyDescent="0.25">
      <c r="C26" s="4" t="s">
        <v>20</v>
      </c>
      <c r="F26" s="7">
        <f>SUM(F25)</f>
        <v>1317144</v>
      </c>
    </row>
    <row r="27" spans="1:6" x14ac:dyDescent="0.25">
      <c r="F27" s="5"/>
    </row>
    <row r="28" spans="1:6" x14ac:dyDescent="0.25">
      <c r="A28" s="4" t="s">
        <v>21</v>
      </c>
      <c r="F28" s="5"/>
    </row>
    <row r="29" spans="1:6" x14ac:dyDescent="0.25">
      <c r="B29" s="4" t="s">
        <v>22</v>
      </c>
      <c r="F29" s="5"/>
    </row>
    <row r="30" spans="1:6" x14ac:dyDescent="0.25">
      <c r="A30" s="2">
        <v>11</v>
      </c>
      <c r="C30" s="2" t="s">
        <v>23</v>
      </c>
      <c r="F30" s="5">
        <f>'[1]Statement A - Criteria'!O89*-1</f>
        <v>904268.01000000013</v>
      </c>
    </row>
    <row r="31" spans="1:6" x14ac:dyDescent="0.25">
      <c r="A31" s="2">
        <v>12</v>
      </c>
      <c r="C31" s="2" t="s">
        <v>24</v>
      </c>
      <c r="F31" s="5">
        <f>'[1]Statement A - Criteria'!O112*-1</f>
        <v>8072775.04</v>
      </c>
    </row>
    <row r="32" spans="1:6" x14ac:dyDescent="0.25">
      <c r="A32" s="2">
        <v>13</v>
      </c>
      <c r="C32" s="2" t="s">
        <v>25</v>
      </c>
      <c r="F32" s="5">
        <f>'[1]Statement A - Criteria'!O117*-1</f>
        <v>236309</v>
      </c>
    </row>
    <row r="33" spans="1:13" x14ac:dyDescent="0.25">
      <c r="A33" s="2">
        <v>14</v>
      </c>
      <c r="C33" s="2" t="s">
        <v>26</v>
      </c>
      <c r="F33" s="5">
        <f>'[1]Statement A - Criteria'!O120*-1</f>
        <v>3081.41</v>
      </c>
    </row>
    <row r="34" spans="1:13" x14ac:dyDescent="0.25">
      <c r="A34" s="2">
        <v>15</v>
      </c>
      <c r="C34" s="2" t="s">
        <v>27</v>
      </c>
      <c r="F34" s="5">
        <f>'[1]Statement A - Criteria'!O123*-1</f>
        <v>1337024.55</v>
      </c>
    </row>
    <row r="35" spans="1:13" x14ac:dyDescent="0.25">
      <c r="A35" s="2">
        <v>16</v>
      </c>
      <c r="C35" s="2" t="s">
        <v>28</v>
      </c>
      <c r="F35" s="5">
        <f>'[1]Statement A - Criteria'!O128*-1</f>
        <v>1165155.43</v>
      </c>
    </row>
    <row r="36" spans="1:13" x14ac:dyDescent="0.25">
      <c r="D36" s="4" t="s">
        <v>29</v>
      </c>
      <c r="F36" s="7">
        <f>SUM(F30:F35)</f>
        <v>11718613.440000001</v>
      </c>
    </row>
    <row r="37" spans="1:13" x14ac:dyDescent="0.25">
      <c r="F37" s="5"/>
      <c r="I37" s="6"/>
    </row>
    <row r="38" spans="1:13" x14ac:dyDescent="0.25">
      <c r="B38" s="4" t="s">
        <v>30</v>
      </c>
      <c r="F38" s="5"/>
    </row>
    <row r="39" spans="1:13" x14ac:dyDescent="0.25">
      <c r="A39" s="2">
        <v>17</v>
      </c>
      <c r="C39" s="2" t="s">
        <v>31</v>
      </c>
      <c r="F39" s="5">
        <f>'[1]Statement A - Criteria'!O134*-1</f>
        <v>3881069.45</v>
      </c>
    </row>
    <row r="40" spans="1:13" x14ac:dyDescent="0.25">
      <c r="C40" s="2" t="s">
        <v>32</v>
      </c>
      <c r="F40" s="5">
        <f>'[1]Statement A - Criteria'!O136*-1</f>
        <v>7246592</v>
      </c>
    </row>
    <row r="41" spans="1:13" x14ac:dyDescent="0.25">
      <c r="A41" s="2">
        <v>18</v>
      </c>
      <c r="C41" s="2" t="s">
        <v>33</v>
      </c>
      <c r="F41" s="5">
        <f>'[1]Statement A - Criteria'!O144*-1</f>
        <v>22646563.82</v>
      </c>
    </row>
    <row r="42" spans="1:13" x14ac:dyDescent="0.25">
      <c r="C42" s="4"/>
      <c r="D42" s="4" t="s">
        <v>34</v>
      </c>
      <c r="F42" s="7">
        <f>SUM(F39:F41)</f>
        <v>33774225.269999996</v>
      </c>
      <c r="M42" s="6"/>
    </row>
    <row r="43" spans="1:13" x14ac:dyDescent="0.25">
      <c r="E43" s="4" t="s">
        <v>35</v>
      </c>
      <c r="F43" s="8">
        <f>F36+F42</f>
        <v>45492838.709999993</v>
      </c>
    </row>
    <row r="44" spans="1:13" x14ac:dyDescent="0.25">
      <c r="F44" s="5"/>
    </row>
    <row r="45" spans="1:13" x14ac:dyDescent="0.25">
      <c r="A45" s="4" t="s">
        <v>36</v>
      </c>
      <c r="B45" s="4"/>
      <c r="C45" s="4"/>
      <c r="F45" s="5">
        <f>'[1]Statement A - Criteria'!O150*-1</f>
        <v>1044626</v>
      </c>
    </row>
    <row r="46" spans="1:13" x14ac:dyDescent="0.25">
      <c r="C46" s="4" t="s">
        <v>37</v>
      </c>
      <c r="F46" s="7">
        <f>SUM(F45)</f>
        <v>1044626</v>
      </c>
    </row>
    <row r="47" spans="1:13" x14ac:dyDescent="0.25">
      <c r="F47" s="5"/>
    </row>
    <row r="48" spans="1:13" x14ac:dyDescent="0.25">
      <c r="A48" s="4" t="s">
        <v>38</v>
      </c>
      <c r="F48" s="5"/>
      <c r="I48" s="6"/>
      <c r="J48" s="6"/>
    </row>
    <row r="49" spans="1:9" x14ac:dyDescent="0.25">
      <c r="F49" s="5"/>
      <c r="I49" s="6"/>
    </row>
    <row r="50" spans="1:9" x14ac:dyDescent="0.25">
      <c r="A50" s="2">
        <v>19</v>
      </c>
      <c r="B50" s="2" t="s">
        <v>39</v>
      </c>
      <c r="F50" s="5">
        <f>+'[1]Statement A - Criteria'!O161*-1</f>
        <v>59447825.899999984</v>
      </c>
      <c r="I50" s="6"/>
    </row>
    <row r="51" spans="1:9" x14ac:dyDescent="0.25">
      <c r="B51" s="2" t="s">
        <v>40</v>
      </c>
      <c r="F51" s="5"/>
    </row>
    <row r="52" spans="1:9" x14ac:dyDescent="0.25">
      <c r="A52" s="2">
        <v>20</v>
      </c>
      <c r="C52" s="2" t="s">
        <v>41</v>
      </c>
      <c r="F52" s="5">
        <f>'[1]Statement A - Criteria'!O163*-1</f>
        <v>0</v>
      </c>
    </row>
    <row r="53" spans="1:9" x14ac:dyDescent="0.25">
      <c r="A53" s="2">
        <v>21</v>
      </c>
      <c r="C53" s="2" t="s">
        <v>42</v>
      </c>
      <c r="F53" s="5">
        <f>'[1]Statement A - Criteria'!O168*-1</f>
        <v>122637.84</v>
      </c>
    </row>
    <row r="54" spans="1:9" x14ac:dyDescent="0.25">
      <c r="A54" s="2">
        <v>22</v>
      </c>
      <c r="C54" s="2" t="s">
        <v>43</v>
      </c>
      <c r="F54" s="5">
        <f>'[1]Statement A - Criteria'!O173*-1</f>
        <v>2168.4899999999998</v>
      </c>
    </row>
    <row r="55" spans="1:9" x14ac:dyDescent="0.25">
      <c r="A55" s="9">
        <v>23</v>
      </c>
      <c r="B55" s="2" t="s">
        <v>44</v>
      </c>
      <c r="F55" s="5">
        <f>('[1]Statement A - Criteria'!O176*-1)+('[1]Statement A - Criteria'!O177*-1)+'[1]Statement A - Criteria'!O181+'[1]Statement A - Criteria'!O195+('[1]Statement A - Criteria'!O165*-1)+('[1]Statement A - Criteria'!O166*-1)+('[1]Statement A - Criteria'!O167*-1)+('[1]Statement A - Criteria'!O169*-1)+('[1]Statement A - Criteria'!O178*-1)+('[1]Statement A - Criteria'!O179*-1)+('[1]Statement A - Criteria'!O180*-1)</f>
        <v>1937189.5699999898</v>
      </c>
    </row>
    <row r="56" spans="1:9" x14ac:dyDescent="0.25">
      <c r="C56" s="4" t="s">
        <v>45</v>
      </c>
      <c r="F56" s="8">
        <f>SUM(F50:F55)</f>
        <v>61509821.799999982</v>
      </c>
    </row>
    <row r="58" spans="1:9" x14ac:dyDescent="0.25">
      <c r="C58" s="4" t="s">
        <v>46</v>
      </c>
      <c r="F58" s="10">
        <f>+F43+F46+F56</f>
        <v>108047286.50999998</v>
      </c>
    </row>
    <row r="59" spans="1:9" x14ac:dyDescent="0.25">
      <c r="C59" s="2" t="s">
        <v>47</v>
      </c>
      <c r="F59" s="6">
        <f>F23+F26</f>
        <v>108047286.50999999</v>
      </c>
    </row>
    <row r="60" spans="1:9" x14ac:dyDescent="0.25">
      <c r="F60" s="6">
        <f>F58-F59</f>
        <v>0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Skagit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Cook</dc:creator>
  <cp:lastModifiedBy>Kim Cook</cp:lastModifiedBy>
  <dcterms:created xsi:type="dcterms:W3CDTF">2017-10-09T22:01:39Z</dcterms:created>
  <dcterms:modified xsi:type="dcterms:W3CDTF">2017-10-09T22:02:12Z</dcterms:modified>
</cp:coreProperties>
</file>