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v.skagit.edu\datastor\EmpDoc\Kim.Cook\My Documents\Accreditation\2017\2017 Exhibits\"/>
    </mc:Choice>
  </mc:AlternateContent>
  <bookViews>
    <workbookView xWindow="0" yWindow="165" windowWidth="12120" windowHeight="8325"/>
  </bookViews>
  <sheets>
    <sheet name="Month End Report" sheetId="7" r:id="rId1"/>
    <sheet name="LocalRevDetail" sheetId="5" r:id="rId2"/>
    <sheet name="OtherRevNet" sheetId="6" r:id="rId3"/>
  </sheets>
  <definedNames>
    <definedName name="_xlnm.Print_Area" localSheetId="1">LocalRevDetail!$A$1:$K$23</definedName>
    <definedName name="_xlnm.Print_Area" localSheetId="0">'Month End Report'!$A$1:$I$37</definedName>
  </definedNames>
  <calcPr calcId="152511"/>
</workbook>
</file>

<file path=xl/calcChain.xml><?xml version="1.0" encoding="utf-8"?>
<calcChain xmlns="http://schemas.openxmlformats.org/spreadsheetml/2006/main">
  <c r="D32" i="7" l="1"/>
  <c r="D31" i="7"/>
  <c r="D30" i="7"/>
  <c r="D28" i="7"/>
  <c r="D27" i="7"/>
  <c r="H22" i="7" l="1"/>
  <c r="C34" i="6" l="1"/>
  <c r="D11" i="7"/>
  <c r="C27" i="7" l="1"/>
  <c r="N22" i="6" l="1"/>
  <c r="N26" i="6" s="1"/>
  <c r="E32" i="7"/>
  <c r="E31" i="7"/>
  <c r="E30" i="7"/>
  <c r="E27" i="7"/>
  <c r="D29" i="7"/>
  <c r="E29" i="7" s="1"/>
  <c r="E28" i="7"/>
  <c r="M22" i="6" l="1"/>
  <c r="M26" i="6" s="1"/>
  <c r="L22" i="6" l="1"/>
  <c r="L26" i="6" s="1"/>
  <c r="E11" i="7" l="1"/>
  <c r="E14" i="7"/>
  <c r="E16" i="7"/>
  <c r="E18" i="7"/>
  <c r="E20" i="7"/>
  <c r="E9" i="7"/>
  <c r="K22" i="6" l="1"/>
  <c r="K26" i="6" s="1"/>
  <c r="C22" i="7" l="1"/>
  <c r="E22" i="7" s="1"/>
  <c r="J26" i="6" l="1"/>
  <c r="I26" i="6" l="1"/>
  <c r="H26" i="6" l="1"/>
  <c r="G26" i="6" l="1"/>
  <c r="I18" i="7"/>
  <c r="C34" i="7"/>
  <c r="C24" i="7" l="1"/>
  <c r="F26" i="6" l="1"/>
  <c r="E26" i="6" l="1"/>
  <c r="D26" i="6" l="1"/>
  <c r="C16" i="5" l="1"/>
  <c r="E6" i="5"/>
  <c r="E7" i="5"/>
  <c r="E12" i="5"/>
  <c r="E13" i="5"/>
  <c r="E4" i="5"/>
  <c r="E5" i="5"/>
  <c r="C9" i="5"/>
  <c r="E14" i="5" l="1"/>
  <c r="E8" i="5"/>
  <c r="C18" i="5"/>
  <c r="B8" i="5" l="1"/>
  <c r="D19" i="5" l="1"/>
  <c r="I22" i="7" l="1"/>
  <c r="I11" i="7" l="1"/>
  <c r="D12" i="6" l="1"/>
  <c r="C12" i="6"/>
  <c r="D9" i="5"/>
  <c r="E9" i="5" s="1"/>
  <c r="B9" i="5"/>
  <c r="G34" i="7"/>
  <c r="I16" i="7"/>
  <c r="D16" i="5"/>
  <c r="E16" i="5" s="1"/>
  <c r="H34" i="7"/>
  <c r="D34" i="7"/>
  <c r="B34" i="7"/>
  <c r="I32" i="7"/>
  <c r="I31" i="7"/>
  <c r="I30" i="7"/>
  <c r="I29" i="7"/>
  <c r="I28" i="7"/>
  <c r="I27" i="7"/>
  <c r="H24" i="7"/>
  <c r="G24" i="7"/>
  <c r="B24" i="7"/>
  <c r="I14" i="7"/>
  <c r="I9" i="7"/>
  <c r="B16" i="5"/>
  <c r="E34" i="7" l="1"/>
  <c r="I24" i="7"/>
  <c r="B18" i="5"/>
  <c r="I34" i="7"/>
  <c r="D18" i="5"/>
  <c r="D20" i="5" s="1"/>
  <c r="D24" i="7"/>
  <c r="E24" i="7" l="1"/>
  <c r="D37" i="7"/>
</calcChain>
</file>

<file path=xl/sharedStrings.xml><?xml version="1.0" encoding="utf-8"?>
<sst xmlns="http://schemas.openxmlformats.org/spreadsheetml/2006/main" count="106" uniqueCount="98">
  <si>
    <t>BUDGET REPORT</t>
  </si>
  <si>
    <t>Budget</t>
  </si>
  <si>
    <t>$</t>
  </si>
  <si>
    <t>%</t>
  </si>
  <si>
    <t>Local Expend. Detail</t>
  </si>
  <si>
    <t>145-161-3820  SSS Match</t>
  </si>
  <si>
    <t>145-182-3820  SVC Fndatn</t>
  </si>
  <si>
    <t>Local Revenue Detail</t>
  </si>
  <si>
    <t>148-500-4040  Misc Rev</t>
  </si>
  <si>
    <t>TOTAL REVENUES</t>
  </si>
  <si>
    <t>145-111-3009  Running Start</t>
  </si>
  <si>
    <t>TOTAL EXPENDITURES</t>
  </si>
  <si>
    <t>Winimage - Revenue - Budget PR/ORG - BA1216</t>
  </si>
  <si>
    <t>Winimage - Budget - Budget Summary - BA1212</t>
  </si>
  <si>
    <t>YTD Actual</t>
  </si>
  <si>
    <t>Source</t>
  </si>
  <si>
    <t>Actual</t>
  </si>
  <si>
    <t>Winimage - Budget - Bd St Grant - PM1201</t>
  </si>
  <si>
    <t>Operating Revenue</t>
  </si>
  <si>
    <t>Other Revenues (net of Expenses)</t>
  </si>
  <si>
    <t>Winimage - Budget - Budget Status Reports</t>
  </si>
  <si>
    <t xml:space="preserve">               Total Net Other Funds</t>
  </si>
  <si>
    <t>Last Year</t>
  </si>
  <si>
    <t>State Allocation</t>
  </si>
  <si>
    <t xml:space="preserve">Local Funds </t>
  </si>
  <si>
    <t>Total Revenue</t>
  </si>
  <si>
    <t>Operating Expenditures</t>
  </si>
  <si>
    <t>01  Instruction</t>
  </si>
  <si>
    <t>05  Library</t>
  </si>
  <si>
    <t>06  Student Services</t>
  </si>
  <si>
    <t>09  Plant Operations</t>
  </si>
  <si>
    <t xml:space="preserve"> </t>
  </si>
  <si>
    <t>Total Expenditures</t>
  </si>
  <si>
    <t>Other</t>
  </si>
  <si>
    <t xml:space="preserve"> Net to Operations Budget</t>
  </si>
  <si>
    <t>SKAGIT VALLEY COLLEGE</t>
  </si>
  <si>
    <t>Board Approved Original Budget</t>
  </si>
  <si>
    <t>Tuition - budgeted</t>
  </si>
  <si>
    <t>145-100-3807 Clearwire Lease $$</t>
  </si>
  <si>
    <t xml:space="preserve">add all 148-500 accounts here.  </t>
  </si>
  <si>
    <t>145-182-3810 Indirect</t>
  </si>
  <si>
    <t>014-4430 indirect, 500-</t>
  </si>
  <si>
    <t>take out revenues from Road Scholar - we will not roll these up or support operating budget with their earnings</t>
  </si>
  <si>
    <t>Misc. Revenue:</t>
  </si>
  <si>
    <t>014-4430</t>
  </si>
  <si>
    <t>500-4015</t>
  </si>
  <si>
    <t>500-4021</t>
  </si>
  <si>
    <t>500-4027</t>
  </si>
  <si>
    <t>500-4040</t>
  </si>
  <si>
    <t>to the operating budget as support from Fund 145</t>
  </si>
  <si>
    <t>145-153-3309  OH Library</t>
  </si>
  <si>
    <t>145-114-3402  Road Scholar (elderhostel)</t>
  </si>
  <si>
    <t>145-114-3402  Road Scholar (Elderhostel)</t>
  </si>
  <si>
    <t>One-time use of Reserves</t>
  </si>
  <si>
    <t>Original Budget</t>
  </si>
  <si>
    <t>Revised Budget</t>
  </si>
  <si>
    <t>include both 148 and 149.  We need to show 149 additional interest revenues because they are not showing in tuition and we get to use this as operating revenues</t>
  </si>
  <si>
    <t>One-time Bookstore Revenues</t>
  </si>
  <si>
    <t>One-time Road Scholar</t>
  </si>
  <si>
    <t>YTD Actual - 15/16</t>
  </si>
  <si>
    <t>One time Road Scholar Fund to Operating Budget</t>
  </si>
  <si>
    <t>145-114-3404</t>
  </si>
  <si>
    <t>2015-16</t>
  </si>
  <si>
    <t>One-time Bookstore Funds to Operating Budget</t>
  </si>
  <si>
    <t>524-261-6899</t>
  </si>
  <si>
    <t>04  Academic Administration</t>
  </si>
  <si>
    <t>08  Institutional Support</t>
  </si>
  <si>
    <t>august</t>
  </si>
  <si>
    <t>Sept</t>
  </si>
  <si>
    <t>Oct</t>
  </si>
  <si>
    <t>Revised Allocation Budget</t>
  </si>
  <si>
    <t>contract decreased by 20k in 1516</t>
  </si>
  <si>
    <t>November</t>
  </si>
  <si>
    <t>December</t>
  </si>
  <si>
    <t>January</t>
  </si>
  <si>
    <t>increase budget to 55000</t>
  </si>
  <si>
    <t>increase budget to 420,000</t>
  </si>
  <si>
    <t>570-265-6520  Interest Income</t>
  </si>
  <si>
    <t>interest earned from our board reserve and fund balance reserves we moved to fund 570</t>
  </si>
  <si>
    <t>148/149-500-4010  Interest Income</t>
  </si>
  <si>
    <t>February</t>
  </si>
  <si>
    <t>March</t>
  </si>
  <si>
    <t>April</t>
  </si>
  <si>
    <t>Month Ending June 30, 2016</t>
  </si>
  <si>
    <t>100% of Fiscal Year Completed</t>
  </si>
  <si>
    <t>YTD Actual -June 14/15</t>
  </si>
  <si>
    <t>May</t>
  </si>
  <si>
    <t>June</t>
  </si>
  <si>
    <t>Revenues in excess of expenses</t>
  </si>
  <si>
    <t>A</t>
  </si>
  <si>
    <t>B</t>
  </si>
  <si>
    <t>tuition - excess</t>
  </si>
  <si>
    <t>Fund 570</t>
  </si>
  <si>
    <t>Fund 149</t>
  </si>
  <si>
    <t>Fund 148</t>
  </si>
  <si>
    <t>B - Operating expenses exceeded budgeted by (16,672) but we had excess revenues to cover these overexpenses</t>
  </si>
  <si>
    <t>A - Due to other budgeted revenues coming in higher than anticipated (Running Start, indirect, one-time interest income from fund 570), we do not need to spend as much of our Reserves to cover our operating expenses</t>
  </si>
  <si>
    <t>this revenue was actually 496585 but let the other 6,585 roll to fund balance for year-end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</si>
</sst>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mm\ d\,\ yyyy"/>
    <numFmt numFmtId="167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 val="doubleAccounting"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3" fillId="0" borderId="0" xfId="0" applyFont="1"/>
    <xf numFmtId="164" fontId="2" fillId="0" borderId="6" xfId="1" applyNumberFormat="1" applyFont="1" applyBorder="1" applyAlignment="1">
      <alignment horizontal="center"/>
    </xf>
    <xf numFmtId="0" fontId="4" fillId="0" borderId="0" xfId="0" applyFont="1" applyBorder="1"/>
    <xf numFmtId="164" fontId="2" fillId="0" borderId="7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Continuous"/>
    </xf>
    <xf numFmtId="164" fontId="2" fillId="0" borderId="8" xfId="1" applyNumberFormat="1" applyFont="1" applyBorder="1" applyAlignment="1">
      <alignment horizontal="centerContinuous"/>
    </xf>
    <xf numFmtId="0" fontId="2" fillId="0" borderId="0" xfId="0" applyFont="1" applyBorder="1"/>
    <xf numFmtId="164" fontId="2" fillId="0" borderId="0" xfId="1" applyNumberFormat="1" applyFont="1"/>
    <xf numFmtId="165" fontId="2" fillId="0" borderId="0" xfId="2" applyNumberFormat="1" applyFont="1"/>
    <xf numFmtId="0" fontId="2" fillId="0" borderId="0" xfId="0" applyFont="1"/>
    <xf numFmtId="164" fontId="2" fillId="0" borderId="10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64" fontId="1" fillId="0" borderId="0" xfId="1" applyNumberFormat="1" applyFont="1"/>
    <xf numFmtId="164" fontId="1" fillId="0" borderId="5" xfId="1" applyNumberFormat="1" applyFont="1" applyBorder="1"/>
    <xf numFmtId="164" fontId="1" fillId="0" borderId="0" xfId="1" applyNumberFormat="1" applyFont="1" applyBorder="1"/>
    <xf numFmtId="164" fontId="5" fillId="0" borderId="0" xfId="1" applyNumberFormat="1" applyFont="1"/>
    <xf numFmtId="164" fontId="2" fillId="0" borderId="11" xfId="1" applyNumberFormat="1" applyFont="1" applyBorder="1"/>
    <xf numFmtId="164" fontId="1" fillId="0" borderId="0" xfId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7" fillId="0" borderId="0" xfId="0" applyFont="1"/>
    <xf numFmtId="3" fontId="2" fillId="0" borderId="0" xfId="0" applyNumberFormat="1" applyFont="1"/>
    <xf numFmtId="164" fontId="8" fillId="0" borderId="0" xfId="1" applyNumberFormat="1" applyFont="1"/>
    <xf numFmtId="164" fontId="8" fillId="0" borderId="0" xfId="1" applyNumberFormat="1" applyFont="1" applyBorder="1" applyAlignment="1">
      <alignment horizontal="center"/>
    </xf>
    <xf numFmtId="3" fontId="1" fillId="0" borderId="0" xfId="0" applyNumberFormat="1" applyFont="1"/>
    <xf numFmtId="164" fontId="2" fillId="0" borderId="2" xfId="1" applyNumberFormat="1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165" fontId="1" fillId="0" borderId="0" xfId="2" applyNumberFormat="1" applyFont="1"/>
    <xf numFmtId="164" fontId="1" fillId="0" borderId="0" xfId="0" applyNumberFormat="1" applyFont="1"/>
    <xf numFmtId="164" fontId="1" fillId="0" borderId="1" xfId="1" applyNumberFormat="1" applyFont="1" applyBorder="1"/>
    <xf numFmtId="164" fontId="1" fillId="0" borderId="9" xfId="1" applyNumberFormat="1" applyFont="1" applyBorder="1"/>
    <xf numFmtId="0" fontId="1" fillId="0" borderId="0" xfId="0" applyFont="1" applyAlignment="1">
      <alignment horizontal="left" vertical="top" indent="1"/>
    </xf>
    <xf numFmtId="3" fontId="1" fillId="0" borderId="0" xfId="1" applyNumberFormat="1" applyFont="1"/>
    <xf numFmtId="164" fontId="9" fillId="0" borderId="0" xfId="1" applyNumberFormat="1" applyFont="1"/>
    <xf numFmtId="164" fontId="2" fillId="0" borderId="1" xfId="1" applyNumberFormat="1" applyFont="1" applyBorder="1" applyAlignment="1">
      <alignment horizontal="center" wrapText="1"/>
    </xf>
    <xf numFmtId="10" fontId="7" fillId="0" borderId="0" xfId="1" applyNumberFormat="1" applyFont="1" applyBorder="1" applyAlignment="1">
      <alignment horizontal="center"/>
    </xf>
    <xf numFmtId="0" fontId="4" fillId="2" borderId="0" xfId="0" applyFont="1" applyFill="1" applyBorder="1"/>
    <xf numFmtId="164" fontId="9" fillId="0" borderId="5" xfId="1" applyNumberFormat="1" applyFont="1" applyFill="1" applyBorder="1"/>
    <xf numFmtId="164" fontId="1" fillId="0" borderId="18" xfId="1" applyNumberFormat="1" applyFont="1" applyBorder="1"/>
    <xf numFmtId="164" fontId="1" fillId="0" borderId="19" xfId="1" applyNumberFormat="1" applyFont="1" applyBorder="1"/>
    <xf numFmtId="164" fontId="1" fillId="0" borderId="12" xfId="1" applyNumberFormat="1" applyFont="1" applyBorder="1"/>
    <xf numFmtId="164" fontId="2" fillId="0" borderId="12" xfId="1" applyNumberFormat="1" applyFont="1" applyBorder="1"/>
    <xf numFmtId="164" fontId="2" fillId="0" borderId="0" xfId="1" applyNumberFormat="1" applyFont="1" applyBorder="1"/>
    <xf numFmtId="164" fontId="2" fillId="0" borderId="14" xfId="1" applyNumberFormat="1" applyFont="1" applyBorder="1"/>
    <xf numFmtId="0" fontId="2" fillId="0" borderId="0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3" fillId="0" borderId="12" xfId="0" applyFont="1" applyBorder="1"/>
    <xf numFmtId="0" fontId="1" fillId="0" borderId="12" xfId="0" applyFont="1" applyBorder="1"/>
    <xf numFmtId="0" fontId="2" fillId="0" borderId="12" xfId="0" applyFont="1" applyBorder="1"/>
    <xf numFmtId="0" fontId="2" fillId="0" borderId="17" xfId="0" applyFont="1" applyBorder="1"/>
    <xf numFmtId="164" fontId="1" fillId="0" borderId="17" xfId="1" applyNumberFormat="1" applyFont="1" applyBorder="1"/>
    <xf numFmtId="165" fontId="1" fillId="0" borderId="12" xfId="2" applyNumberFormat="1" applyFont="1" applyBorder="1"/>
    <xf numFmtId="165" fontId="1" fillId="0" borderId="17" xfId="2" applyNumberFormat="1" applyFont="1" applyBorder="1"/>
    <xf numFmtId="165" fontId="2" fillId="0" borderId="14" xfId="2" applyNumberFormat="1" applyFont="1" applyBorder="1"/>
    <xf numFmtId="164" fontId="1" fillId="0" borderId="13" xfId="1" applyNumberFormat="1" applyFont="1" applyBorder="1"/>
    <xf numFmtId="165" fontId="1" fillId="0" borderId="22" xfId="2" applyNumberFormat="1" applyFont="1" applyBorder="1"/>
    <xf numFmtId="164" fontId="1" fillId="0" borderId="24" xfId="1" applyNumberFormat="1" applyFont="1" applyBorder="1"/>
    <xf numFmtId="165" fontId="1" fillId="0" borderId="23" xfId="2" applyNumberFormat="1" applyFont="1" applyBorder="1"/>
    <xf numFmtId="164" fontId="2" fillId="0" borderId="16" xfId="1" applyNumberFormat="1" applyFont="1" applyBorder="1"/>
    <xf numFmtId="165" fontId="2" fillId="0" borderId="15" xfId="2" applyNumberFormat="1" applyFont="1" applyBorder="1"/>
    <xf numFmtId="0" fontId="1" fillId="0" borderId="0" xfId="0" applyFont="1" applyFill="1" applyBorder="1"/>
    <xf numFmtId="39" fontId="1" fillId="0" borderId="0" xfId="1" applyNumberFormat="1" applyFont="1"/>
    <xf numFmtId="165" fontId="2" fillId="0" borderId="13" xfId="2" applyNumberFormat="1" applyFont="1" applyBorder="1" applyAlignment="1">
      <alignment horizontal="left"/>
    </xf>
    <xf numFmtId="164" fontId="1" fillId="0" borderId="13" xfId="1" applyNumberFormat="1" applyFont="1" applyBorder="1" applyAlignment="1">
      <alignment horizontal="left"/>
    </xf>
    <xf numFmtId="164" fontId="2" fillId="0" borderId="9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1" fillId="0" borderId="21" xfId="1" applyNumberFormat="1" applyFont="1" applyFill="1" applyBorder="1"/>
    <xf numFmtId="164" fontId="1" fillId="0" borderId="0" xfId="1" applyNumberFormat="1" applyFont="1" applyFill="1"/>
    <xf numFmtId="164" fontId="1" fillId="0" borderId="20" xfId="1" applyNumberFormat="1" applyFont="1" applyFill="1" applyBorder="1"/>
    <xf numFmtId="164" fontId="1" fillId="0" borderId="13" xfId="1" applyNumberFormat="1" applyFont="1" applyFill="1" applyBorder="1"/>
    <xf numFmtId="164" fontId="1" fillId="0" borderId="22" xfId="1" applyNumberFormat="1" applyFont="1" applyFill="1" applyBorder="1"/>
    <xf numFmtId="164" fontId="1" fillId="0" borderId="22" xfId="1" applyNumberFormat="1" applyFont="1" applyBorder="1"/>
    <xf numFmtId="44" fontId="1" fillId="0" borderId="0" xfId="0" applyNumberFormat="1" applyFont="1"/>
    <xf numFmtId="0" fontId="1" fillId="0" borderId="18" xfId="0" applyFont="1" applyBorder="1"/>
    <xf numFmtId="164" fontId="1" fillId="0" borderId="13" xfId="1" applyNumberFormat="1" applyFont="1" applyBorder="1" applyAlignment="1">
      <alignment horizontal="center"/>
    </xf>
    <xf numFmtId="3" fontId="1" fillId="0" borderId="0" xfId="0" applyNumberFormat="1" applyFont="1" applyBorder="1"/>
    <xf numFmtId="167" fontId="1" fillId="0" borderId="0" xfId="0" applyNumberFormat="1" applyFont="1" applyBorder="1"/>
    <xf numFmtId="37" fontId="1" fillId="0" borderId="0" xfId="1" applyNumberFormat="1" applyFont="1" applyBorder="1"/>
    <xf numFmtId="4" fontId="1" fillId="0" borderId="0" xfId="0" applyNumberFormat="1" applyFont="1" applyBorder="1"/>
    <xf numFmtId="10" fontId="1" fillId="0" borderId="0" xfId="0" applyNumberFormat="1" applyFont="1" applyBorder="1"/>
    <xf numFmtId="4" fontId="1" fillId="0" borderId="0" xfId="0" applyNumberFormat="1" applyFont="1"/>
    <xf numFmtId="165" fontId="1" fillId="0" borderId="13" xfId="2" applyNumberFormat="1" applyFont="1" applyBorder="1" applyAlignment="1">
      <alignment horizontal="center"/>
    </xf>
    <xf numFmtId="164" fontId="2" fillId="0" borderId="0" xfId="0" applyNumberFormat="1" applyFont="1" applyBorder="1"/>
    <xf numFmtId="4" fontId="2" fillId="0" borderId="0" xfId="0" applyNumberFormat="1" applyFont="1" applyBorder="1"/>
    <xf numFmtId="0" fontId="10" fillId="0" borderId="0" xfId="0" applyFont="1"/>
    <xf numFmtId="0" fontId="2" fillId="0" borderId="0" xfId="0" applyFont="1" applyAlignment="1">
      <alignment horizontal="left"/>
    </xf>
    <xf numFmtId="164" fontId="9" fillId="0" borderId="0" xfId="1" applyNumberFormat="1" applyFont="1" applyBorder="1"/>
    <xf numFmtId="39" fontId="1" fillId="0" borderId="0" xfId="1" applyNumberFormat="1" applyFont="1" applyBorder="1"/>
    <xf numFmtId="0" fontId="1" fillId="0" borderId="0" xfId="0" applyFont="1" applyAlignment="1">
      <alignment horizontal="right"/>
    </xf>
    <xf numFmtId="164" fontId="1" fillId="0" borderId="0" xfId="1" applyNumberFormat="1" applyFont="1" applyFill="1" applyBorder="1"/>
    <xf numFmtId="0" fontId="1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5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9" xfId="1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/>
    </xf>
    <xf numFmtId="164" fontId="2" fillId="0" borderId="25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</xdr:row>
      <xdr:rowOff>95250</xdr:rowOff>
    </xdr:from>
    <xdr:to>
      <xdr:col>5</xdr:col>
      <xdr:colOff>142875</xdr:colOff>
      <xdr:row>8</xdr:row>
      <xdr:rowOff>0</xdr:rowOff>
    </xdr:to>
    <xdr:sp macro="" textlink="">
      <xdr:nvSpPr>
        <xdr:cNvPr id="2051" name="Line 1"/>
        <xdr:cNvSpPr>
          <a:spLocks noChangeShapeType="1"/>
        </xdr:cNvSpPr>
      </xdr:nvSpPr>
      <xdr:spPr bwMode="auto">
        <a:xfrm>
          <a:off x="4829175" y="466725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161925</xdr:colOff>
      <xdr:row>11</xdr:row>
      <xdr:rowOff>0</xdr:rowOff>
    </xdr:from>
    <xdr:to>
      <xdr:col>5</xdr:col>
      <xdr:colOff>161925</xdr:colOff>
      <xdr:row>13</xdr:row>
      <xdr:rowOff>114300</xdr:rowOff>
    </xdr:to>
    <xdr:sp macro="" textlink="">
      <xdr:nvSpPr>
        <xdr:cNvPr id="2052" name="Line 2"/>
        <xdr:cNvSpPr>
          <a:spLocks noChangeShapeType="1"/>
        </xdr:cNvSpPr>
      </xdr:nvSpPr>
      <xdr:spPr bwMode="auto">
        <a:xfrm>
          <a:off x="4848225" y="21526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</xdr:row>
      <xdr:rowOff>0</xdr:rowOff>
    </xdr:from>
    <xdr:to>
      <xdr:col>5</xdr:col>
      <xdr:colOff>209550</xdr:colOff>
      <xdr:row>11</xdr:row>
      <xdr:rowOff>0</xdr:rowOff>
    </xdr:to>
    <xdr:sp macro="" textlink="">
      <xdr:nvSpPr>
        <xdr:cNvPr id="3075" name="Line 1"/>
        <xdr:cNvSpPr>
          <a:spLocks noChangeShapeType="1"/>
        </xdr:cNvSpPr>
      </xdr:nvSpPr>
      <xdr:spPr bwMode="auto">
        <a:xfrm>
          <a:off x="4667250" y="876300"/>
          <a:ext cx="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r>
            <a:rPr lang="en-US"/>
            <a:t>17,435</a:t>
          </a:r>
        </a:p>
      </xdr:txBody>
    </xdr:sp>
    <xdr:clientData/>
  </xdr:twoCellAnchor>
  <xdr:twoCellAnchor>
    <xdr:from>
      <xdr:col>5</xdr:col>
      <xdr:colOff>133350</xdr:colOff>
      <xdr:row>12</xdr:row>
      <xdr:rowOff>0</xdr:rowOff>
    </xdr:from>
    <xdr:to>
      <xdr:col>5</xdr:col>
      <xdr:colOff>133350</xdr:colOff>
      <xdr:row>12</xdr:row>
      <xdr:rowOff>0</xdr:rowOff>
    </xdr:to>
    <xdr:sp macro="" textlink="">
      <xdr:nvSpPr>
        <xdr:cNvPr id="3076" name="Line 2"/>
        <xdr:cNvSpPr>
          <a:spLocks noChangeShapeType="1"/>
        </xdr:cNvSpPr>
      </xdr:nvSpPr>
      <xdr:spPr bwMode="auto">
        <a:xfrm>
          <a:off x="459105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Normal="100" workbookViewId="0"/>
  </sheetViews>
  <sheetFormatPr defaultRowHeight="12.75" x14ac:dyDescent="0.2"/>
  <cols>
    <col min="1" max="1" width="34.85546875" style="25" customWidth="1"/>
    <col min="2" max="3" width="12.7109375" style="19" customWidth="1"/>
    <col min="4" max="4" width="11.28515625" style="19" bestFit="1" customWidth="1"/>
    <col min="5" max="5" width="7.7109375" style="19" customWidth="1"/>
    <col min="6" max="6" width="5.42578125" style="24" customWidth="1"/>
    <col min="7" max="7" width="11.28515625" style="24" customWidth="1"/>
    <col min="8" max="8" width="13.42578125" style="24" customWidth="1"/>
    <col min="9" max="9" width="10.28515625" style="24" customWidth="1"/>
    <col min="10" max="11" width="9.140625" style="25"/>
    <col min="12" max="12" width="11.7109375" style="25" bestFit="1" customWidth="1"/>
    <col min="13" max="15" width="12.7109375" style="25" bestFit="1" customWidth="1"/>
    <col min="16" max="16" width="10.140625" style="25" bestFit="1" customWidth="1"/>
    <col min="17" max="17" width="12.7109375" style="25" bestFit="1" customWidth="1"/>
    <col min="18" max="20" width="9.140625" style="25"/>
    <col min="21" max="21" width="14" style="25" bestFit="1" customWidth="1"/>
    <col min="22" max="16384" width="9.140625" style="25"/>
  </cols>
  <sheetData>
    <row r="1" spans="1:21" x14ac:dyDescent="0.2">
      <c r="A1" s="15" t="s">
        <v>35</v>
      </c>
      <c r="U1" s="81"/>
    </row>
    <row r="2" spans="1:21" x14ac:dyDescent="0.2">
      <c r="A2" s="104" t="s">
        <v>0</v>
      </c>
      <c r="B2" s="104"/>
      <c r="C2" s="104"/>
      <c r="D2" s="104"/>
      <c r="E2" s="104"/>
      <c r="F2" s="104"/>
      <c r="G2" s="94"/>
      <c r="H2" s="94"/>
      <c r="I2" s="94"/>
      <c r="U2" s="81"/>
    </row>
    <row r="3" spans="1:21" x14ac:dyDescent="0.2">
      <c r="A3" s="94" t="s">
        <v>83</v>
      </c>
      <c r="B3" s="94"/>
      <c r="C3" s="94"/>
      <c r="D3" s="1"/>
      <c r="E3" s="1"/>
      <c r="F3" s="51"/>
      <c r="G3" s="51"/>
      <c r="H3" s="51"/>
      <c r="I3" s="51"/>
      <c r="U3" s="81"/>
    </row>
    <row r="4" spans="1:21" ht="13.5" thickBot="1" x14ac:dyDescent="0.25">
      <c r="U4" s="81"/>
    </row>
    <row r="5" spans="1:21" ht="16.5" customHeight="1" thickBot="1" x14ac:dyDescent="0.25">
      <c r="A5" s="52" t="s">
        <v>84</v>
      </c>
      <c r="B5" s="105" t="s">
        <v>36</v>
      </c>
      <c r="C5" s="105" t="s">
        <v>70</v>
      </c>
      <c r="D5" s="107" t="s">
        <v>59</v>
      </c>
      <c r="E5" s="108"/>
      <c r="F5" s="9"/>
      <c r="G5" s="72" t="s">
        <v>22</v>
      </c>
      <c r="H5" s="102" t="s">
        <v>85</v>
      </c>
      <c r="I5" s="103"/>
      <c r="U5" s="81"/>
    </row>
    <row r="6" spans="1:21" ht="24.75" customHeight="1" thickBot="1" x14ac:dyDescent="0.25">
      <c r="A6" s="53"/>
      <c r="B6" s="106"/>
      <c r="C6" s="106"/>
      <c r="D6" s="5" t="s">
        <v>2</v>
      </c>
      <c r="E6" s="5" t="s">
        <v>3</v>
      </c>
      <c r="F6" s="9"/>
      <c r="G6" s="73" t="s">
        <v>1</v>
      </c>
      <c r="H6" s="74" t="s">
        <v>2</v>
      </c>
      <c r="I6" s="74" t="s">
        <v>3</v>
      </c>
      <c r="U6" s="81"/>
    </row>
    <row r="7" spans="1:21" x14ac:dyDescent="0.2">
      <c r="A7" s="82"/>
      <c r="B7" s="45"/>
      <c r="C7" s="46"/>
      <c r="D7" s="46"/>
      <c r="E7" s="45"/>
      <c r="F7" s="83"/>
      <c r="G7" s="75"/>
      <c r="H7" s="76"/>
      <c r="I7" s="77"/>
      <c r="L7" s="31"/>
      <c r="N7" s="31"/>
      <c r="P7" s="31"/>
    </row>
    <row r="8" spans="1:21" x14ac:dyDescent="0.2">
      <c r="A8" s="54" t="s">
        <v>18</v>
      </c>
      <c r="B8" s="47"/>
      <c r="C8" s="21"/>
      <c r="D8" s="21"/>
      <c r="E8" s="47"/>
      <c r="F8" s="83"/>
      <c r="G8" s="78"/>
      <c r="H8" s="76"/>
      <c r="I8" s="79"/>
      <c r="L8" s="31"/>
      <c r="N8" s="31"/>
    </row>
    <row r="9" spans="1:21" x14ac:dyDescent="0.2">
      <c r="A9" s="55" t="s">
        <v>23</v>
      </c>
      <c r="B9" s="47">
        <v>19958540</v>
      </c>
      <c r="C9" s="21">
        <v>20620416</v>
      </c>
      <c r="D9" s="21">
        <v>20620416</v>
      </c>
      <c r="E9" s="59">
        <f>D9/C9</f>
        <v>1</v>
      </c>
      <c r="F9" s="70"/>
      <c r="G9" s="62">
        <v>18719889</v>
      </c>
      <c r="H9" s="19">
        <v>18719889</v>
      </c>
      <c r="I9" s="63">
        <f>SUM(H9/G9)</f>
        <v>1</v>
      </c>
      <c r="K9" s="26"/>
      <c r="L9" s="21"/>
      <c r="M9" s="21"/>
      <c r="N9" s="84"/>
    </row>
    <row r="10" spans="1:21" x14ac:dyDescent="0.2">
      <c r="A10" s="55"/>
      <c r="B10" s="47"/>
      <c r="C10" s="21"/>
      <c r="D10" s="95"/>
      <c r="E10" s="59"/>
      <c r="F10" s="71"/>
      <c r="G10" s="62"/>
      <c r="H10" s="19"/>
      <c r="I10" s="63"/>
      <c r="K10" s="26"/>
      <c r="L10" s="21"/>
      <c r="M10" s="21"/>
      <c r="N10" s="84"/>
    </row>
    <row r="11" spans="1:21" x14ac:dyDescent="0.2">
      <c r="A11" s="55" t="s">
        <v>37</v>
      </c>
      <c r="B11" s="47">
        <v>10529444</v>
      </c>
      <c r="C11" s="21">
        <v>10529444</v>
      </c>
      <c r="D11" s="98">
        <f>10502203-62103</f>
        <v>10440100</v>
      </c>
      <c r="E11" s="59">
        <f t="shared" ref="E11:E22" si="0">D11/C11</f>
        <v>0.99151484161936754</v>
      </c>
      <c r="F11" s="70"/>
      <c r="G11" s="62">
        <v>11665820</v>
      </c>
      <c r="H11" s="19">
        <v>10860591</v>
      </c>
      <c r="I11" s="63">
        <f>H11/G11</f>
        <v>0.9309753622120005</v>
      </c>
      <c r="K11" s="26"/>
      <c r="L11" s="21"/>
      <c r="M11" s="21"/>
      <c r="N11" s="84"/>
      <c r="O11" s="31"/>
      <c r="P11" s="31"/>
    </row>
    <row r="12" spans="1:21" x14ac:dyDescent="0.2">
      <c r="A12" s="55" t="s">
        <v>91</v>
      </c>
      <c r="B12" s="47"/>
      <c r="C12" s="21"/>
      <c r="D12" s="21">
        <v>80642</v>
      </c>
      <c r="E12" s="59"/>
      <c r="F12" s="70"/>
      <c r="G12" s="62"/>
      <c r="H12" s="19"/>
      <c r="I12" s="63"/>
      <c r="K12" s="68"/>
      <c r="L12" s="21"/>
      <c r="M12" s="21"/>
      <c r="N12" s="84"/>
      <c r="O12" s="31"/>
      <c r="P12" s="31"/>
    </row>
    <row r="13" spans="1:21" x14ac:dyDescent="0.2">
      <c r="A13" s="55"/>
      <c r="B13" s="47"/>
      <c r="C13" s="21"/>
      <c r="D13" s="21"/>
      <c r="E13" s="59"/>
      <c r="F13" s="70"/>
      <c r="G13" s="62"/>
      <c r="H13" s="19"/>
      <c r="I13" s="63"/>
      <c r="K13" s="68"/>
      <c r="L13" s="21"/>
      <c r="M13" s="21"/>
      <c r="N13" s="84"/>
      <c r="O13" s="31"/>
      <c r="P13" s="31"/>
    </row>
    <row r="14" spans="1:21" x14ac:dyDescent="0.2">
      <c r="A14" s="55" t="s">
        <v>24</v>
      </c>
      <c r="B14" s="47">
        <v>2665600</v>
      </c>
      <c r="C14" s="21">
        <v>2705500</v>
      </c>
      <c r="D14" s="21">
        <v>3235666</v>
      </c>
      <c r="E14" s="59">
        <f t="shared" si="0"/>
        <v>1.1959586028460543</v>
      </c>
      <c r="F14" s="70"/>
      <c r="G14" s="62">
        <v>2341600</v>
      </c>
      <c r="H14" s="19">
        <v>2767543</v>
      </c>
      <c r="I14" s="63">
        <f>SUM(H14/G14)</f>
        <v>1.1819025452681926</v>
      </c>
      <c r="K14" s="26"/>
      <c r="L14" s="21"/>
      <c r="M14" s="21"/>
      <c r="N14" s="84"/>
      <c r="O14" s="31"/>
      <c r="P14" s="31"/>
    </row>
    <row r="15" spans="1:21" x14ac:dyDescent="0.2">
      <c r="A15" s="55"/>
      <c r="B15" s="47"/>
      <c r="C15" s="21"/>
      <c r="D15" s="95"/>
      <c r="E15" s="59"/>
      <c r="F15" s="70"/>
      <c r="G15" s="62"/>
      <c r="H15" s="19"/>
      <c r="I15" s="63"/>
      <c r="K15" s="26"/>
      <c r="L15" s="21"/>
      <c r="M15" s="21"/>
      <c r="N15" s="84"/>
      <c r="O15" s="31"/>
      <c r="P15" s="31"/>
    </row>
    <row r="16" spans="1:21" x14ac:dyDescent="0.2">
      <c r="A16" s="55" t="s">
        <v>33</v>
      </c>
      <c r="B16" s="47">
        <v>32000</v>
      </c>
      <c r="C16" s="21">
        <v>32000</v>
      </c>
      <c r="D16" s="21">
        <v>57575</v>
      </c>
      <c r="E16" s="59">
        <f t="shared" si="0"/>
        <v>1.7992187500000001</v>
      </c>
      <c r="F16" s="70"/>
      <c r="G16" s="62">
        <v>32000</v>
      </c>
      <c r="H16" s="19">
        <v>20641</v>
      </c>
      <c r="I16" s="63">
        <f>SUM(H16/G16)</f>
        <v>0.64503124999999994</v>
      </c>
      <c r="K16" s="26"/>
      <c r="L16" s="21"/>
      <c r="M16" s="21"/>
      <c r="N16" s="85"/>
      <c r="O16" s="31"/>
      <c r="P16" s="31"/>
    </row>
    <row r="17" spans="1:17" x14ac:dyDescent="0.2">
      <c r="A17" s="55"/>
      <c r="B17" s="47"/>
      <c r="C17" s="21"/>
      <c r="D17" s="95"/>
      <c r="E17" s="59"/>
      <c r="F17" s="70"/>
      <c r="G17" s="62"/>
      <c r="H17" s="19"/>
      <c r="I17" s="63"/>
      <c r="K17" s="26"/>
      <c r="L17" s="21"/>
      <c r="M17" s="21"/>
      <c r="N17" s="85"/>
      <c r="O17" s="31"/>
      <c r="P17" s="31"/>
    </row>
    <row r="18" spans="1:17" x14ac:dyDescent="0.2">
      <c r="A18" s="55" t="s">
        <v>57</v>
      </c>
      <c r="B18" s="47">
        <v>40000</v>
      </c>
      <c r="C18" s="21">
        <v>40000</v>
      </c>
      <c r="D18" s="21">
        <v>40000</v>
      </c>
      <c r="E18" s="59">
        <f t="shared" si="0"/>
        <v>1</v>
      </c>
      <c r="F18" s="70"/>
      <c r="G18" s="62">
        <v>85000</v>
      </c>
      <c r="H18" s="19">
        <v>85000</v>
      </c>
      <c r="I18" s="63">
        <f t="shared" ref="I18" si="1">SUM(H18/G18)</f>
        <v>1</v>
      </c>
      <c r="K18" s="26"/>
      <c r="L18" s="21"/>
      <c r="M18" s="21"/>
      <c r="N18" s="85"/>
      <c r="O18" s="31"/>
      <c r="P18" s="31"/>
    </row>
    <row r="19" spans="1:17" x14ac:dyDescent="0.2">
      <c r="A19" s="55"/>
      <c r="B19" s="48"/>
      <c r="C19" s="49"/>
      <c r="D19" s="49"/>
      <c r="E19" s="59"/>
      <c r="F19" s="70"/>
      <c r="G19" s="62"/>
      <c r="H19" s="19"/>
      <c r="I19" s="63"/>
      <c r="K19" s="26"/>
      <c r="L19" s="21"/>
      <c r="M19" s="21"/>
      <c r="N19" s="85"/>
      <c r="O19" s="31"/>
      <c r="P19" s="31"/>
    </row>
    <row r="20" spans="1:17" x14ac:dyDescent="0.2">
      <c r="A20" s="55" t="s">
        <v>58</v>
      </c>
      <c r="B20" s="47">
        <v>20000</v>
      </c>
      <c r="C20" s="21">
        <v>20000</v>
      </c>
      <c r="D20" s="21">
        <v>20000</v>
      </c>
      <c r="E20" s="59">
        <f t="shared" si="0"/>
        <v>1</v>
      </c>
      <c r="F20" s="70"/>
      <c r="G20" s="62">
        <v>0</v>
      </c>
      <c r="H20" s="19">
        <v>0</v>
      </c>
      <c r="I20" s="63"/>
      <c r="K20" s="26"/>
      <c r="L20" s="21"/>
      <c r="M20" s="21"/>
      <c r="N20" s="85"/>
      <c r="O20" s="31"/>
      <c r="P20" s="31"/>
    </row>
    <row r="21" spans="1:17" x14ac:dyDescent="0.2">
      <c r="A21" s="55"/>
      <c r="B21" s="47"/>
      <c r="C21" s="21"/>
      <c r="D21" s="95"/>
      <c r="E21" s="59"/>
      <c r="F21" s="70"/>
      <c r="G21" s="62"/>
      <c r="H21" s="19"/>
      <c r="I21" s="63"/>
      <c r="K21" s="26"/>
      <c r="L21" s="21"/>
      <c r="M21" s="21"/>
      <c r="N21" s="85"/>
      <c r="O21" s="31"/>
      <c r="P21" s="31"/>
    </row>
    <row r="22" spans="1:17" x14ac:dyDescent="0.2">
      <c r="A22" s="55" t="s">
        <v>53</v>
      </c>
      <c r="B22" s="47">
        <v>847144</v>
      </c>
      <c r="C22" s="21">
        <f>827144</f>
        <v>827144</v>
      </c>
      <c r="D22" s="21">
        <v>296777.12</v>
      </c>
      <c r="E22" s="59">
        <f t="shared" si="0"/>
        <v>0.35879740407957983</v>
      </c>
      <c r="F22" s="70" t="s">
        <v>89</v>
      </c>
      <c r="G22" s="62">
        <v>1136051</v>
      </c>
      <c r="H22" s="19">
        <f>1136051+111196</f>
        <v>1247247</v>
      </c>
      <c r="I22" s="63">
        <f t="shared" ref="I22" si="2">SUM(H22/G22)</f>
        <v>1.0978794085828893</v>
      </c>
      <c r="K22" s="26"/>
      <c r="L22" s="21"/>
      <c r="M22" s="21"/>
      <c r="N22" s="85"/>
      <c r="O22" s="31"/>
    </row>
    <row r="23" spans="1:17" ht="8.25" customHeight="1" x14ac:dyDescent="0.2">
      <c r="A23" s="55"/>
      <c r="B23" s="47"/>
      <c r="C23" s="21"/>
      <c r="D23" s="21"/>
      <c r="E23" s="47"/>
      <c r="F23" s="70"/>
      <c r="G23" s="62"/>
      <c r="H23" s="19"/>
      <c r="I23" s="80"/>
      <c r="K23" s="26"/>
      <c r="L23" s="21"/>
      <c r="M23" s="86"/>
      <c r="N23" s="26"/>
    </row>
    <row r="24" spans="1:17" s="15" customFormat="1" ht="13.5" thickBot="1" x14ac:dyDescent="0.25">
      <c r="A24" s="56" t="s">
        <v>25</v>
      </c>
      <c r="B24" s="50">
        <f>SUM(B9:B22)</f>
        <v>34092728</v>
      </c>
      <c r="C24" s="50">
        <f>SUM(C9:C22)</f>
        <v>34774504</v>
      </c>
      <c r="D24" s="23">
        <f>SUM(D9:D22)</f>
        <v>34791176.119999997</v>
      </c>
      <c r="E24" s="61">
        <f>D24/B24</f>
        <v>1.0204867184579656</v>
      </c>
      <c r="F24" s="70"/>
      <c r="G24" s="66">
        <f>SUM(G9:G22)</f>
        <v>33980360</v>
      </c>
      <c r="H24" s="23">
        <f>SUM(H9:H22)</f>
        <v>33700911</v>
      </c>
      <c r="I24" s="67">
        <f>H24/G24</f>
        <v>0.99177616128846191</v>
      </c>
      <c r="K24" s="12"/>
      <c r="L24" s="21"/>
      <c r="M24" s="21"/>
      <c r="N24" s="12"/>
    </row>
    <row r="25" spans="1:17" ht="13.5" thickTop="1" x14ac:dyDescent="0.2">
      <c r="A25" s="55"/>
      <c r="B25" s="47"/>
      <c r="C25" s="21"/>
      <c r="D25" s="21"/>
      <c r="E25" s="47"/>
      <c r="F25" s="83"/>
      <c r="G25" s="62"/>
      <c r="H25" s="19"/>
      <c r="I25" s="80"/>
      <c r="K25" s="26"/>
      <c r="L25" s="49"/>
      <c r="M25" s="49"/>
      <c r="N25" s="87"/>
    </row>
    <row r="26" spans="1:17" x14ac:dyDescent="0.2">
      <c r="A26" s="54" t="s">
        <v>26</v>
      </c>
      <c r="B26" s="47"/>
      <c r="C26" s="21"/>
      <c r="D26" s="21"/>
      <c r="E26" s="59"/>
      <c r="F26" s="83"/>
      <c r="G26" s="62"/>
      <c r="H26" s="19"/>
      <c r="I26" s="80"/>
      <c r="K26" s="88"/>
      <c r="L26" s="21"/>
      <c r="M26" s="21"/>
      <c r="N26" s="87"/>
      <c r="O26" s="68"/>
      <c r="P26" s="31"/>
      <c r="Q26" s="68"/>
    </row>
    <row r="27" spans="1:17" x14ac:dyDescent="0.2">
      <c r="A27" s="55" t="s">
        <v>27</v>
      </c>
      <c r="B27" s="47">
        <v>16760393</v>
      </c>
      <c r="C27" s="47">
        <f>17542497-709285</f>
        <v>16833212</v>
      </c>
      <c r="D27" s="47">
        <f>5114753.14+1963325+1692680+107711+4583184.17+99786+3552443.12+40000+26980</f>
        <v>17180862.43</v>
      </c>
      <c r="E27" s="59">
        <f t="shared" ref="E27:E32" si="3">D27/C27</f>
        <v>1.0206526496547421</v>
      </c>
      <c r="F27" s="70"/>
      <c r="G27" s="62">
        <v>16335847</v>
      </c>
      <c r="H27" s="21">
        <v>16376044</v>
      </c>
      <c r="I27" s="63">
        <f t="shared" ref="I27:I32" si="4">SUM(H27/G27)</f>
        <v>1.0024606621254473</v>
      </c>
      <c r="K27" s="26"/>
      <c r="L27" s="21"/>
      <c r="M27" s="21"/>
      <c r="N27" s="87"/>
      <c r="O27" s="89"/>
      <c r="P27" s="31"/>
    </row>
    <row r="28" spans="1:17" x14ac:dyDescent="0.2">
      <c r="A28" s="55" t="s">
        <v>65</v>
      </c>
      <c r="B28" s="47">
        <v>1313262</v>
      </c>
      <c r="C28" s="47">
        <v>1319283</v>
      </c>
      <c r="D28" s="47">
        <f>1203709.08+17825.59</f>
        <v>1221534.6700000002</v>
      </c>
      <c r="E28" s="59">
        <f t="shared" si="3"/>
        <v>0.92590798941546293</v>
      </c>
      <c r="F28" s="70"/>
      <c r="G28" s="62">
        <v>1365166</v>
      </c>
      <c r="H28" s="21">
        <v>1375795</v>
      </c>
      <c r="I28" s="63">
        <f t="shared" si="4"/>
        <v>1.0077858663342041</v>
      </c>
      <c r="K28" s="26"/>
      <c r="L28" s="21"/>
      <c r="M28" s="21"/>
      <c r="N28" s="87"/>
      <c r="O28" s="89"/>
      <c r="P28" s="31"/>
    </row>
    <row r="29" spans="1:17" x14ac:dyDescent="0.2">
      <c r="A29" s="55" t="s">
        <v>28</v>
      </c>
      <c r="B29" s="47">
        <v>675019</v>
      </c>
      <c r="C29" s="47">
        <v>677019</v>
      </c>
      <c r="D29" s="47">
        <f>533778.22+139650.88</f>
        <v>673429.1</v>
      </c>
      <c r="E29" s="59">
        <f t="shared" si="3"/>
        <v>0.99469749002612917</v>
      </c>
      <c r="F29" s="70"/>
      <c r="G29" s="62">
        <v>664684</v>
      </c>
      <c r="H29" s="21">
        <v>640229</v>
      </c>
      <c r="I29" s="63">
        <f t="shared" si="4"/>
        <v>0.96320808083239551</v>
      </c>
      <c r="K29" s="26"/>
      <c r="L29" s="21"/>
      <c r="M29" s="21"/>
      <c r="N29" s="87"/>
      <c r="O29" s="89"/>
      <c r="P29" s="31"/>
    </row>
    <row r="30" spans="1:17" x14ac:dyDescent="0.2">
      <c r="A30" s="55" t="s">
        <v>29</v>
      </c>
      <c r="B30" s="47">
        <v>4682142</v>
      </c>
      <c r="C30" s="47">
        <v>4813886</v>
      </c>
      <c r="D30" s="47">
        <f>3816886.78+915309.87</f>
        <v>4732196.6499999994</v>
      </c>
      <c r="E30" s="59">
        <f t="shared" si="3"/>
        <v>0.98303047683306155</v>
      </c>
      <c r="F30" s="90"/>
      <c r="G30" s="62">
        <v>4516365</v>
      </c>
      <c r="H30" s="21">
        <v>4493818</v>
      </c>
      <c r="I30" s="63">
        <f t="shared" si="4"/>
        <v>0.99500771084710826</v>
      </c>
      <c r="K30" s="26"/>
      <c r="L30" s="21"/>
      <c r="M30" s="21"/>
      <c r="N30" s="87"/>
      <c r="O30" s="89"/>
      <c r="P30" s="31"/>
      <c r="Q30" s="89"/>
    </row>
    <row r="31" spans="1:17" x14ac:dyDescent="0.2">
      <c r="A31" s="55" t="s">
        <v>66</v>
      </c>
      <c r="B31" s="47">
        <v>7428983</v>
      </c>
      <c r="C31" s="47">
        <v>7820658</v>
      </c>
      <c r="D31" s="47">
        <f>4064732.06+3672341.98</f>
        <v>7737074.04</v>
      </c>
      <c r="E31" s="59">
        <f t="shared" si="3"/>
        <v>0.98931241335447739</v>
      </c>
      <c r="F31" s="90"/>
      <c r="G31" s="62">
        <v>7813453</v>
      </c>
      <c r="H31" s="21">
        <v>7734815</v>
      </c>
      <c r="I31" s="63">
        <f t="shared" si="4"/>
        <v>0.98993556370019764</v>
      </c>
      <c r="K31" s="26"/>
      <c r="L31" s="21"/>
      <c r="M31" s="21"/>
      <c r="N31" s="87"/>
      <c r="O31" s="89"/>
      <c r="P31" s="31"/>
      <c r="Q31" s="89"/>
    </row>
    <row r="32" spans="1:17" x14ac:dyDescent="0.2">
      <c r="A32" s="55" t="s">
        <v>30</v>
      </c>
      <c r="B32" s="58">
        <v>3232929</v>
      </c>
      <c r="C32" s="58">
        <v>3310446</v>
      </c>
      <c r="D32" s="58">
        <f>2122840.72+1123238.59</f>
        <v>3246079.3100000005</v>
      </c>
      <c r="E32" s="60">
        <f t="shared" si="3"/>
        <v>0.98055648997144207</v>
      </c>
      <c r="F32" s="70"/>
      <c r="G32" s="64">
        <v>3284845</v>
      </c>
      <c r="H32" s="20">
        <v>3080209</v>
      </c>
      <c r="I32" s="65">
        <f t="shared" si="4"/>
        <v>0.93770299664063295</v>
      </c>
      <c r="K32" s="26"/>
      <c r="L32" s="21"/>
      <c r="M32" s="21"/>
      <c r="N32" s="87"/>
      <c r="O32" s="89"/>
      <c r="Q32" s="89"/>
    </row>
    <row r="33" spans="1:17" x14ac:dyDescent="0.2">
      <c r="A33" s="55" t="s">
        <v>31</v>
      </c>
      <c r="B33" s="47"/>
      <c r="C33" s="21"/>
      <c r="D33" s="21"/>
      <c r="E33" s="59"/>
      <c r="F33" s="90"/>
      <c r="G33" s="62"/>
      <c r="H33" s="19"/>
      <c r="I33" s="63"/>
      <c r="K33" s="26"/>
      <c r="L33" s="21"/>
      <c r="M33" s="21"/>
      <c r="N33" s="84"/>
      <c r="Q33" s="89"/>
    </row>
    <row r="34" spans="1:17" s="15" customFormat="1" ht="13.5" thickBot="1" x14ac:dyDescent="0.25">
      <c r="A34" s="57" t="s">
        <v>32</v>
      </c>
      <c r="B34" s="50">
        <f>SUM(B27:B33)</f>
        <v>34092728</v>
      </c>
      <c r="C34" s="50">
        <f>SUM(C27:C33)</f>
        <v>34774504</v>
      </c>
      <c r="D34" s="23">
        <f>SUM(D27:D33)</f>
        <v>34791176.200000003</v>
      </c>
      <c r="E34" s="61">
        <f>D34/C34</f>
        <v>1.0004794374637236</v>
      </c>
      <c r="F34" s="70" t="s">
        <v>90</v>
      </c>
      <c r="G34" s="66">
        <f>SUM(G27:G33)</f>
        <v>33980360</v>
      </c>
      <c r="H34" s="23">
        <f>SUM(H27:H33)</f>
        <v>33700910</v>
      </c>
      <c r="I34" s="67">
        <f>SUM(H34/G34)</f>
        <v>0.99177613185969782</v>
      </c>
      <c r="K34" s="91"/>
      <c r="L34" s="92"/>
      <c r="M34" s="92"/>
      <c r="N34" s="87"/>
      <c r="Q34" s="89"/>
    </row>
    <row r="35" spans="1:17" ht="14.25" customHeight="1" thickTop="1" x14ac:dyDescent="0.2">
      <c r="A35" s="55"/>
      <c r="B35" s="47"/>
      <c r="C35" s="21"/>
      <c r="D35" s="21"/>
      <c r="E35" s="59"/>
      <c r="F35" s="90"/>
      <c r="G35" s="62"/>
      <c r="H35" s="21"/>
      <c r="I35" s="63"/>
      <c r="L35" s="89"/>
      <c r="M35" s="89"/>
      <c r="N35" s="89"/>
      <c r="Q35" s="89"/>
    </row>
    <row r="36" spans="1:17" x14ac:dyDescent="0.2">
      <c r="A36" s="6"/>
      <c r="D36" s="49"/>
      <c r="E36" s="49"/>
      <c r="L36" s="89"/>
      <c r="M36" s="89"/>
      <c r="O36" s="35"/>
    </row>
    <row r="37" spans="1:17" x14ac:dyDescent="0.2">
      <c r="A37" s="68" t="s">
        <v>31</v>
      </c>
      <c r="D37" s="49">
        <f>D24-D34</f>
        <v>-8.0000005662441254E-2</v>
      </c>
      <c r="E37" s="49" t="s">
        <v>88</v>
      </c>
    </row>
    <row r="38" spans="1:17" x14ac:dyDescent="0.2">
      <c r="B38" s="69"/>
      <c r="C38" s="69"/>
      <c r="D38" s="96"/>
      <c r="E38" s="21"/>
    </row>
    <row r="39" spans="1:17" x14ac:dyDescent="0.2">
      <c r="B39" s="69"/>
      <c r="C39" s="69"/>
      <c r="D39" s="86"/>
      <c r="E39" s="21"/>
    </row>
    <row r="40" spans="1:17" ht="26.25" customHeight="1" x14ac:dyDescent="0.2">
      <c r="A40" s="100" t="s">
        <v>96</v>
      </c>
      <c r="B40" s="101"/>
      <c r="C40" s="101"/>
      <c r="D40" s="101"/>
      <c r="E40" s="101"/>
      <c r="F40" s="101"/>
      <c r="G40" s="101"/>
      <c r="H40" s="101"/>
      <c r="I40" s="101"/>
    </row>
    <row r="41" spans="1:17" ht="16.5" customHeight="1" x14ac:dyDescent="0.2">
      <c r="A41" s="25" t="s">
        <v>95</v>
      </c>
      <c r="D41" s="21"/>
      <c r="E41" s="21"/>
    </row>
  </sheetData>
  <mergeCells count="6">
    <mergeCell ref="A40:I40"/>
    <mergeCell ref="H5:I5"/>
    <mergeCell ref="A2:F2"/>
    <mergeCell ref="B5:B6"/>
    <mergeCell ref="D5:E5"/>
    <mergeCell ref="C5:C6"/>
  </mergeCells>
  <phoneticPr fontId="6" type="noConversion"/>
  <pageMargins left="0.5" right="0.5" top="0.5" bottom="0.59" header="0.5" footer="0.31"/>
  <pageSetup orientation="landscape" r:id="rId1"/>
  <headerFooter alignWithMargins="0">
    <oddFooter xml:space="preserve">&amp;Lkc 7/25/2016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K9" sqref="K9"/>
    </sheetView>
  </sheetViews>
  <sheetFormatPr defaultRowHeight="12.75" x14ac:dyDescent="0.2"/>
  <cols>
    <col min="1" max="1" width="40.5703125" style="25" bestFit="1" customWidth="1"/>
    <col min="2" max="2" width="10.28515625" style="19" bestFit="1" customWidth="1"/>
    <col min="3" max="3" width="10.28515625" style="19" customWidth="1"/>
    <col min="4" max="4" width="10.28515625" style="19" bestFit="1" customWidth="1"/>
    <col min="5" max="5" width="9.140625" style="19"/>
    <col min="6" max="6" width="39.140625" style="25" customWidth="1"/>
    <col min="7" max="16384" width="9.140625" style="25"/>
  </cols>
  <sheetData>
    <row r="1" spans="1:13" ht="26.25" thickBot="1" x14ac:dyDescent="0.25">
      <c r="A1" s="2">
        <v>42551</v>
      </c>
      <c r="B1" s="41" t="s">
        <v>54</v>
      </c>
      <c r="C1" s="41" t="s">
        <v>55</v>
      </c>
      <c r="D1" s="32" t="s">
        <v>16</v>
      </c>
      <c r="E1" s="17" t="s">
        <v>3</v>
      </c>
      <c r="F1" s="18" t="s">
        <v>15</v>
      </c>
    </row>
    <row r="2" spans="1:13" x14ac:dyDescent="0.2">
      <c r="B2" s="3"/>
      <c r="C2" s="3"/>
      <c r="D2" s="3"/>
      <c r="E2" s="3"/>
      <c r="F2" s="12"/>
    </row>
    <row r="3" spans="1:13" x14ac:dyDescent="0.2">
      <c r="A3" s="6" t="s">
        <v>7</v>
      </c>
      <c r="B3" s="3"/>
      <c r="C3" s="3"/>
      <c r="D3" s="3"/>
      <c r="E3" s="3"/>
      <c r="F3" s="12" t="s">
        <v>12</v>
      </c>
    </row>
    <row r="4" spans="1:13" x14ac:dyDescent="0.2">
      <c r="A4" s="25" t="s">
        <v>38</v>
      </c>
      <c r="B4" s="24">
        <v>48200</v>
      </c>
      <c r="C4" s="24">
        <v>55000</v>
      </c>
      <c r="D4" s="24">
        <v>57846</v>
      </c>
      <c r="E4" s="33">
        <f>D4/C4</f>
        <v>1.0517454545454545</v>
      </c>
      <c r="F4" s="26"/>
      <c r="H4" s="93" t="s">
        <v>75</v>
      </c>
    </row>
    <row r="5" spans="1:13" x14ac:dyDescent="0.2">
      <c r="A5" s="25" t="s">
        <v>10</v>
      </c>
      <c r="B5" s="24">
        <v>2300000</v>
      </c>
      <c r="C5" s="24">
        <v>2300000</v>
      </c>
      <c r="D5" s="24">
        <v>2733026</v>
      </c>
      <c r="E5" s="33">
        <f t="shared" ref="E5:E16" si="0">D5/C5</f>
        <v>1.1882721739130435</v>
      </c>
      <c r="F5" s="26"/>
      <c r="G5" s="35"/>
      <c r="H5" s="35"/>
      <c r="M5" s="35"/>
    </row>
    <row r="6" spans="1:13" x14ac:dyDescent="0.2">
      <c r="A6" s="25" t="s">
        <v>50</v>
      </c>
      <c r="B6" s="24">
        <v>50000</v>
      </c>
      <c r="C6" s="24">
        <v>50000</v>
      </c>
      <c r="D6" s="24">
        <v>74172</v>
      </c>
      <c r="E6" s="33">
        <f t="shared" si="0"/>
        <v>1.4834400000000001</v>
      </c>
      <c r="F6" s="12"/>
    </row>
    <row r="7" spans="1:13" x14ac:dyDescent="0.2">
      <c r="A7" s="25" t="s">
        <v>51</v>
      </c>
      <c r="B7" s="24">
        <v>542568</v>
      </c>
      <c r="C7" s="24">
        <v>542568</v>
      </c>
      <c r="D7" s="24">
        <v>1151672</v>
      </c>
      <c r="E7" s="33">
        <f t="shared" si="0"/>
        <v>2.1226316332699313</v>
      </c>
      <c r="F7" s="12"/>
    </row>
    <row r="8" spans="1:13" ht="15" x14ac:dyDescent="0.35">
      <c r="A8" s="25" t="s">
        <v>40</v>
      </c>
      <c r="B8" s="30">
        <f>421900-15000</f>
        <v>406900</v>
      </c>
      <c r="C8" s="30">
        <v>420000</v>
      </c>
      <c r="D8" s="30">
        <v>490000</v>
      </c>
      <c r="E8" s="42">
        <f t="shared" si="0"/>
        <v>1.1666666666666667</v>
      </c>
      <c r="F8" s="12" t="s">
        <v>17</v>
      </c>
      <c r="H8" s="93" t="s">
        <v>76</v>
      </c>
      <c r="K8" s="99" t="s">
        <v>97</v>
      </c>
      <c r="M8" s="35"/>
    </row>
    <row r="9" spans="1:13" x14ac:dyDescent="0.2">
      <c r="A9" s="1" t="s">
        <v>9</v>
      </c>
      <c r="B9" s="3">
        <f>SUM(B4:B8)</f>
        <v>3347668</v>
      </c>
      <c r="C9" s="3">
        <f>SUM(C4:C8)</f>
        <v>3367568</v>
      </c>
      <c r="D9" s="3">
        <f>SUM(D4:D8)</f>
        <v>4506716</v>
      </c>
      <c r="E9" s="33">
        <f t="shared" si="0"/>
        <v>1.3382702294356046</v>
      </c>
      <c r="F9" s="12"/>
      <c r="G9" s="35"/>
    </row>
    <row r="10" spans="1:13" x14ac:dyDescent="0.2">
      <c r="E10" s="33"/>
      <c r="F10" s="26"/>
    </row>
    <row r="11" spans="1:13" x14ac:dyDescent="0.2">
      <c r="A11" s="6" t="s">
        <v>4</v>
      </c>
      <c r="E11" s="33"/>
      <c r="F11" s="12" t="s">
        <v>13</v>
      </c>
    </row>
    <row r="12" spans="1:13" x14ac:dyDescent="0.2">
      <c r="A12" s="25" t="s">
        <v>52</v>
      </c>
      <c r="B12" s="19">
        <v>542568</v>
      </c>
      <c r="C12" s="19">
        <v>542568</v>
      </c>
      <c r="D12" s="19">
        <v>1090590.6200000001</v>
      </c>
      <c r="E12" s="33">
        <f t="shared" si="0"/>
        <v>2.0100533389363178</v>
      </c>
      <c r="F12" s="8"/>
    </row>
    <row r="13" spans="1:13" x14ac:dyDescent="0.2">
      <c r="A13" s="25" t="s">
        <v>5</v>
      </c>
      <c r="B13" s="19">
        <v>1500</v>
      </c>
      <c r="C13" s="19">
        <v>1500</v>
      </c>
      <c r="D13" s="19">
        <v>1377.04</v>
      </c>
      <c r="E13" s="33">
        <f t="shared" si="0"/>
        <v>0.91802666666666666</v>
      </c>
      <c r="F13" s="8"/>
    </row>
    <row r="14" spans="1:13" x14ac:dyDescent="0.2">
      <c r="A14" s="25" t="s">
        <v>6</v>
      </c>
      <c r="B14" s="20">
        <v>138000</v>
      </c>
      <c r="C14" s="44">
        <v>118000</v>
      </c>
      <c r="D14" s="20">
        <v>118000</v>
      </c>
      <c r="E14" s="42">
        <f t="shared" si="0"/>
        <v>1</v>
      </c>
      <c r="F14" s="43" t="s">
        <v>71</v>
      </c>
    </row>
    <row r="15" spans="1:13" x14ac:dyDescent="0.2">
      <c r="E15" s="33"/>
      <c r="F15" s="8"/>
    </row>
    <row r="16" spans="1:13" x14ac:dyDescent="0.2">
      <c r="A16" s="1" t="s">
        <v>11</v>
      </c>
      <c r="B16" s="13">
        <f>SUM(B12:B14)</f>
        <v>682068</v>
      </c>
      <c r="C16" s="13">
        <f>SUM(C12:C14)</f>
        <v>662068</v>
      </c>
      <c r="D16" s="13">
        <f>SUM(D12:D15)</f>
        <v>1209967.6600000001</v>
      </c>
      <c r="E16" s="33">
        <f t="shared" si="0"/>
        <v>1.8275579849803949</v>
      </c>
      <c r="F16" s="8"/>
      <c r="G16" s="35"/>
    </row>
    <row r="17" spans="1:6" x14ac:dyDescent="0.2">
      <c r="E17" s="34"/>
      <c r="F17" s="8"/>
    </row>
    <row r="18" spans="1:6" ht="15" x14ac:dyDescent="0.35">
      <c r="A18" s="15" t="s">
        <v>34</v>
      </c>
      <c r="B18" s="13">
        <f>B9-B16</f>
        <v>2665600</v>
      </c>
      <c r="C18" s="13">
        <f>C9-C16</f>
        <v>2705500</v>
      </c>
      <c r="D18" s="22">
        <f>D9-D16</f>
        <v>3296748.34</v>
      </c>
      <c r="E18" s="14"/>
      <c r="F18" s="8"/>
    </row>
    <row r="19" spans="1:6" x14ac:dyDescent="0.2">
      <c r="D19" s="19">
        <f>-(D7-D12)</f>
        <v>-61081.379999999888</v>
      </c>
      <c r="E19" s="19" t="s">
        <v>42</v>
      </c>
    </row>
    <row r="20" spans="1:6" ht="13.5" thickBot="1" x14ac:dyDescent="0.25">
      <c r="D20" s="23">
        <f>SUM(D18:D19)</f>
        <v>3235666.96</v>
      </c>
      <c r="E20" s="19" t="s">
        <v>49</v>
      </c>
    </row>
    <row r="21" spans="1:6" ht="13.5" thickTop="1" x14ac:dyDescent="0.2"/>
    <row r="22" spans="1:6" x14ac:dyDescent="0.2">
      <c r="F22" s="35"/>
    </row>
    <row r="24" spans="1:6" x14ac:dyDescent="0.2">
      <c r="A24" s="6" t="s">
        <v>60</v>
      </c>
    </row>
    <row r="25" spans="1:6" x14ac:dyDescent="0.2">
      <c r="A25" s="25" t="s">
        <v>61</v>
      </c>
      <c r="B25" s="19">
        <v>20000</v>
      </c>
      <c r="D25" s="19">
        <v>20000</v>
      </c>
    </row>
    <row r="28" spans="1:6" x14ac:dyDescent="0.2">
      <c r="A28" s="6" t="s">
        <v>63</v>
      </c>
    </row>
    <row r="29" spans="1:6" x14ac:dyDescent="0.2">
      <c r="A29" s="25" t="s">
        <v>64</v>
      </c>
      <c r="B29" s="19">
        <v>40000</v>
      </c>
      <c r="D29" s="19">
        <v>40000</v>
      </c>
    </row>
  </sheetData>
  <phoneticPr fontId="0" type="noConversion"/>
  <pageMargins left="0.75" right="0.75" top="1" bottom="1" header="0.5" footer="0.5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selection activeCell="C33" sqref="C33"/>
    </sheetView>
  </sheetViews>
  <sheetFormatPr defaultRowHeight="12.75" x14ac:dyDescent="0.2"/>
  <cols>
    <col min="1" max="1" width="30.7109375" style="25" customWidth="1"/>
    <col min="2" max="2" width="4.140625" style="19" customWidth="1"/>
    <col min="3" max="3" width="8.5703125" style="19" bestFit="1" customWidth="1"/>
    <col min="4" max="4" width="12" style="19" bestFit="1" customWidth="1"/>
    <col min="5" max="5" width="7.7109375" style="19" bestFit="1" customWidth="1"/>
    <col min="6" max="6" width="10.28515625" style="25" bestFit="1" customWidth="1"/>
    <col min="7" max="13" width="10.28515625" style="25" customWidth="1"/>
    <col min="14" max="14" width="9.140625" style="25"/>
    <col min="15" max="15" width="13.28515625" style="25" bestFit="1" customWidth="1"/>
    <col min="16" max="16384" width="9.140625" style="25"/>
  </cols>
  <sheetData>
    <row r="1" spans="1:17" ht="13.5" thickBot="1" x14ac:dyDescent="0.25">
      <c r="B1" s="36"/>
      <c r="C1" s="10" t="s">
        <v>62</v>
      </c>
      <c r="D1" s="11"/>
      <c r="E1" s="37"/>
    </row>
    <row r="2" spans="1:17" ht="16.5" customHeight="1" thickBot="1" x14ac:dyDescent="0.25">
      <c r="A2" s="2">
        <v>42551</v>
      </c>
      <c r="B2" s="9"/>
      <c r="C2" s="4" t="s">
        <v>1</v>
      </c>
      <c r="D2" s="5" t="s">
        <v>14</v>
      </c>
      <c r="E2" s="16"/>
      <c r="F2" s="15" t="s">
        <v>15</v>
      </c>
      <c r="G2" s="15"/>
      <c r="H2" s="15"/>
      <c r="I2" s="15"/>
      <c r="J2" s="15"/>
      <c r="K2" s="15"/>
      <c r="L2" s="15"/>
      <c r="M2" s="15"/>
    </row>
    <row r="3" spans="1:17" ht="13.5" thickBot="1" x14ac:dyDescent="0.25">
      <c r="B3" s="4"/>
      <c r="C3" s="5" t="s">
        <v>2</v>
      </c>
      <c r="D3" s="5" t="s">
        <v>2</v>
      </c>
      <c r="E3" s="7"/>
    </row>
    <row r="5" spans="1:17" x14ac:dyDescent="0.2">
      <c r="A5" s="6" t="s">
        <v>19</v>
      </c>
    </row>
    <row r="6" spans="1:17" x14ac:dyDescent="0.2">
      <c r="F6" s="25" t="s">
        <v>20</v>
      </c>
    </row>
    <row r="8" spans="1:17" x14ac:dyDescent="0.2">
      <c r="A8" s="25" t="s">
        <v>79</v>
      </c>
      <c r="C8" s="19">
        <v>22000</v>
      </c>
      <c r="D8" s="40">
        <v>16635</v>
      </c>
      <c r="E8" s="19" t="s">
        <v>56</v>
      </c>
    </row>
    <row r="9" spans="1:17" x14ac:dyDescent="0.2">
      <c r="A9" s="25" t="s">
        <v>77</v>
      </c>
      <c r="D9" s="40">
        <v>26980</v>
      </c>
      <c r="F9" s="25" t="s">
        <v>78</v>
      </c>
    </row>
    <row r="10" spans="1:17" x14ac:dyDescent="0.2">
      <c r="A10" s="25" t="s">
        <v>8</v>
      </c>
      <c r="B10" s="21"/>
      <c r="C10" s="20">
        <v>10000</v>
      </c>
      <c r="D10" s="20">
        <v>13960</v>
      </c>
      <c r="F10" s="25" t="s">
        <v>39</v>
      </c>
    </row>
    <row r="11" spans="1:17" ht="27" customHeight="1" x14ac:dyDescent="0.2">
      <c r="A11" s="38" t="s">
        <v>41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3.5" customHeight="1" thickBot="1" x14ac:dyDescent="0.25">
      <c r="A12" s="15" t="s">
        <v>21</v>
      </c>
      <c r="B12" s="13"/>
      <c r="C12" s="23">
        <f>SUM(C6:C11)</f>
        <v>32000</v>
      </c>
      <c r="D12" s="23">
        <f>SUM(D6:D11)</f>
        <v>57575</v>
      </c>
    </row>
    <row r="13" spans="1:17" ht="13.5" thickTop="1" x14ac:dyDescent="0.2"/>
    <row r="17" spans="1:16" x14ac:dyDescent="0.2">
      <c r="C17" s="39"/>
      <c r="D17" s="39"/>
      <c r="E17" s="39"/>
      <c r="F17" s="31"/>
      <c r="G17" s="31"/>
      <c r="H17" s="31"/>
      <c r="I17" s="31"/>
      <c r="J17" s="31"/>
      <c r="K17" s="31"/>
      <c r="L17" s="31"/>
      <c r="M17" s="31"/>
      <c r="N17" s="28"/>
      <c r="O17" s="31"/>
      <c r="P17" s="31"/>
    </row>
    <row r="18" spans="1:16" x14ac:dyDescent="0.2">
      <c r="C18" s="39"/>
      <c r="D18" s="39"/>
      <c r="E18" s="3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x14ac:dyDescent="0.2">
      <c r="C19" s="39"/>
      <c r="D19" s="39"/>
      <c r="E19" s="3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x14ac:dyDescent="0.2">
      <c r="A20" s="27" t="s">
        <v>43</v>
      </c>
      <c r="D20" s="19" t="s">
        <v>67</v>
      </c>
      <c r="E20" s="19" t="s">
        <v>68</v>
      </c>
      <c r="F20" s="19" t="s">
        <v>69</v>
      </c>
      <c r="G20" s="19" t="s">
        <v>72</v>
      </c>
      <c r="H20" s="19" t="s">
        <v>73</v>
      </c>
      <c r="I20" s="19" t="s">
        <v>74</v>
      </c>
      <c r="J20" s="19" t="s">
        <v>80</v>
      </c>
      <c r="K20" s="19" t="s">
        <v>81</v>
      </c>
      <c r="L20" s="19" t="s">
        <v>82</v>
      </c>
      <c r="M20" s="19" t="s">
        <v>86</v>
      </c>
      <c r="N20" s="19" t="s">
        <v>87</v>
      </c>
    </row>
    <row r="21" spans="1:16" x14ac:dyDescent="0.2">
      <c r="A21" s="25" t="s">
        <v>44</v>
      </c>
      <c r="D21" s="19">
        <v>0</v>
      </c>
      <c r="E21" s="19">
        <v>0</v>
      </c>
      <c r="F21" s="19">
        <v>0</v>
      </c>
      <c r="G21" s="19">
        <v>1210</v>
      </c>
      <c r="H21" s="19">
        <v>1210</v>
      </c>
      <c r="I21" s="19">
        <v>1210</v>
      </c>
      <c r="J21" s="19">
        <v>1749</v>
      </c>
      <c r="K21" s="19">
        <v>1749</v>
      </c>
      <c r="L21" s="19">
        <v>2078</v>
      </c>
      <c r="M21" s="19">
        <v>2078</v>
      </c>
      <c r="N21" s="19">
        <v>2719</v>
      </c>
    </row>
    <row r="22" spans="1:16" x14ac:dyDescent="0.2">
      <c r="A22" s="25" t="s">
        <v>45</v>
      </c>
      <c r="D22" s="19">
        <v>11148</v>
      </c>
      <c r="E22" s="19">
        <v>11148</v>
      </c>
      <c r="F22" s="19">
        <v>12334</v>
      </c>
      <c r="G22" s="19">
        <v>12334</v>
      </c>
      <c r="H22" s="19">
        <v>12334</v>
      </c>
      <c r="I22" s="19">
        <v>12334</v>
      </c>
      <c r="J22" s="19">
        <v>12987</v>
      </c>
      <c r="K22" s="19">
        <f>722275-709285</f>
        <v>12990</v>
      </c>
      <c r="L22" s="19">
        <f>722275-709285</f>
        <v>12990</v>
      </c>
      <c r="M22" s="19">
        <f>722275-709285</f>
        <v>12990</v>
      </c>
      <c r="N22" s="25">
        <f>722275-709285</f>
        <v>12990</v>
      </c>
      <c r="O22" s="31"/>
    </row>
    <row r="23" spans="1:16" x14ac:dyDescent="0.2">
      <c r="A23" s="25" t="s">
        <v>46</v>
      </c>
      <c r="D23" s="19">
        <v>20</v>
      </c>
      <c r="E23" s="19">
        <v>80</v>
      </c>
      <c r="F23" s="19">
        <v>80</v>
      </c>
      <c r="G23" s="19">
        <v>60</v>
      </c>
      <c r="H23" s="19">
        <v>60</v>
      </c>
      <c r="I23" s="19">
        <v>140</v>
      </c>
      <c r="J23" s="19">
        <v>140</v>
      </c>
      <c r="K23" s="19">
        <v>140</v>
      </c>
      <c r="L23" s="19">
        <v>225</v>
      </c>
      <c r="M23" s="19">
        <v>225</v>
      </c>
      <c r="N23" s="19">
        <v>225</v>
      </c>
    </row>
    <row r="24" spans="1:16" x14ac:dyDescent="0.2">
      <c r="A24" s="25" t="s">
        <v>47</v>
      </c>
      <c r="D24" s="19">
        <v>100</v>
      </c>
      <c r="E24" s="19">
        <v>150</v>
      </c>
      <c r="F24" s="19">
        <v>150</v>
      </c>
      <c r="G24" s="19">
        <v>150</v>
      </c>
      <c r="H24" s="19">
        <v>210</v>
      </c>
      <c r="I24" s="19">
        <v>190</v>
      </c>
      <c r="J24" s="19">
        <v>170</v>
      </c>
      <c r="K24" s="19">
        <v>250</v>
      </c>
      <c r="L24" s="19">
        <v>250</v>
      </c>
      <c r="M24" s="19">
        <v>260</v>
      </c>
      <c r="N24" s="19">
        <v>280</v>
      </c>
    </row>
    <row r="25" spans="1:16" ht="15" x14ac:dyDescent="0.35">
      <c r="A25" s="25" t="s">
        <v>48</v>
      </c>
      <c r="C25" s="29"/>
      <c r="D25" s="29">
        <v>0</v>
      </c>
      <c r="E25" s="29">
        <v>25</v>
      </c>
      <c r="F25" s="29">
        <v>0</v>
      </c>
      <c r="G25" s="29">
        <v>0</v>
      </c>
      <c r="H25" s="29">
        <v>0</v>
      </c>
      <c r="I25" s="29">
        <v>339</v>
      </c>
      <c r="J25" s="29">
        <v>339</v>
      </c>
      <c r="K25" s="29">
        <v>339</v>
      </c>
      <c r="L25" s="29">
        <v>372</v>
      </c>
      <c r="M25" s="29">
        <v>372</v>
      </c>
      <c r="N25" s="29">
        <v>465</v>
      </c>
    </row>
    <row r="26" spans="1:16" x14ac:dyDescent="0.2">
      <c r="D26" s="19">
        <f t="shared" ref="D26:N26" si="0">SUM(D22:D25)</f>
        <v>11268</v>
      </c>
      <c r="E26" s="19">
        <f t="shared" si="0"/>
        <v>11403</v>
      </c>
      <c r="F26" s="19">
        <f t="shared" si="0"/>
        <v>12564</v>
      </c>
      <c r="G26" s="19">
        <f t="shared" si="0"/>
        <v>12544</v>
      </c>
      <c r="H26" s="19">
        <f t="shared" si="0"/>
        <v>12604</v>
      </c>
      <c r="I26" s="19">
        <f t="shared" si="0"/>
        <v>13003</v>
      </c>
      <c r="J26" s="19">
        <f t="shared" si="0"/>
        <v>13636</v>
      </c>
      <c r="K26" s="19">
        <f t="shared" si="0"/>
        <v>13719</v>
      </c>
      <c r="L26" s="19">
        <f t="shared" si="0"/>
        <v>13837</v>
      </c>
      <c r="M26" s="19">
        <f t="shared" si="0"/>
        <v>13847</v>
      </c>
      <c r="N26" s="19">
        <f t="shared" si="0"/>
        <v>13960</v>
      </c>
    </row>
    <row r="27" spans="1:16" x14ac:dyDescent="0.2">
      <c r="F27" s="19"/>
      <c r="G27" s="19"/>
      <c r="H27" s="19"/>
      <c r="I27" s="19"/>
      <c r="J27" s="19"/>
    </row>
    <row r="28" spans="1:16" ht="15" x14ac:dyDescent="0.35">
      <c r="C28" s="29"/>
      <c r="J28" s="29"/>
    </row>
    <row r="29" spans="1:16" x14ac:dyDescent="0.2">
      <c r="J29" s="19"/>
    </row>
    <row r="31" spans="1:16" x14ac:dyDescent="0.2">
      <c r="J31" s="35"/>
    </row>
    <row r="32" spans="1:16" x14ac:dyDescent="0.2">
      <c r="A32" s="97" t="s">
        <v>92</v>
      </c>
      <c r="C32" s="19">
        <v>26980</v>
      </c>
    </row>
    <row r="33" spans="1:3" x14ac:dyDescent="0.2">
      <c r="A33" s="97" t="s">
        <v>93</v>
      </c>
      <c r="C33" s="19">
        <v>11451</v>
      </c>
    </row>
    <row r="34" spans="1:3" x14ac:dyDescent="0.2">
      <c r="A34" s="97" t="s">
        <v>94</v>
      </c>
      <c r="C34" s="19">
        <f>13960+5184</f>
        <v>19144</v>
      </c>
    </row>
  </sheetData>
  <mergeCells count="1">
    <mergeCell ref="F11:Q11"/>
  </mergeCells>
  <phoneticPr fontId="6" type="noConversion"/>
  <pageMargins left="0.75" right="0.75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Month End Report</vt:lpstr>
      <vt:lpstr>LocalRevDetail</vt:lpstr>
      <vt:lpstr>OtherRevNet</vt:lpstr>
      <vt:lpstr>LocalRevDetail!Print_Area</vt:lpstr>
      <vt:lpstr>'Month End Report'!Print_Area</vt:lpstr>
    </vt:vector>
  </TitlesOfParts>
  <Company>SVC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diane.kinnear</dc:creator>
  <cp:lastModifiedBy>Kim Cook</cp:lastModifiedBy>
  <cp:lastPrinted>2016-07-25T18:23:58Z</cp:lastPrinted>
  <dcterms:created xsi:type="dcterms:W3CDTF">2004-10-12T20:54:15Z</dcterms:created>
  <dcterms:modified xsi:type="dcterms:W3CDTF">2017-01-10T19:41:42Z</dcterms:modified>
</cp:coreProperties>
</file>