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v.skagit.edu\datastor\EmpDoc\Kim.Cook\My Documents\Accreditation\2017\2017 Exhibits\"/>
    </mc:Choice>
  </mc:AlternateContent>
  <bookViews>
    <workbookView xWindow="0" yWindow="225" windowWidth="12120" windowHeight="8265"/>
  </bookViews>
  <sheets>
    <sheet name="Month End Report" sheetId="7" r:id="rId1"/>
  </sheets>
  <definedNames>
    <definedName name="_xlnm.Print_Area" localSheetId="0">'Month End Report'!$A$1:$I$32</definedName>
  </definedNames>
  <calcPr calcId="152511"/>
</workbook>
</file>

<file path=xl/calcChain.xml><?xml version="1.0" encoding="utf-8"?>
<calcChain xmlns="http://schemas.openxmlformats.org/spreadsheetml/2006/main">
  <c r="D19" i="7" l="1"/>
  <c r="D24" i="7" l="1"/>
  <c r="D29" i="7"/>
  <c r="D28" i="7"/>
  <c r="D27" i="7"/>
  <c r="D26" i="7"/>
  <c r="D25" i="7"/>
  <c r="C19" i="7" l="1"/>
  <c r="E17" i="7" l="1"/>
  <c r="G19" i="7" l="1"/>
  <c r="E29" i="7" l="1"/>
  <c r="E28" i="7"/>
  <c r="E27" i="7"/>
  <c r="E26" i="7"/>
  <c r="E25" i="7"/>
  <c r="E24" i="7"/>
  <c r="E15" i="7"/>
  <c r="E13" i="7"/>
  <c r="E11" i="7"/>
  <c r="E9" i="7"/>
  <c r="C31" i="7" l="1"/>
  <c r="C21" i="7"/>
  <c r="I19" i="7" l="1"/>
  <c r="I11" i="7" l="1"/>
  <c r="G31" i="7" l="1"/>
  <c r="I15" i="7"/>
  <c r="H31" i="7"/>
  <c r="D31" i="7"/>
  <c r="E31" i="7" s="1"/>
  <c r="B31" i="7"/>
  <c r="I29" i="7"/>
  <c r="I28" i="7"/>
  <c r="I27" i="7"/>
  <c r="I26" i="7"/>
  <c r="I25" i="7"/>
  <c r="I24" i="7"/>
  <c r="H21" i="7"/>
  <c r="G21" i="7"/>
  <c r="B21" i="7"/>
  <c r="I13" i="7"/>
  <c r="I9" i="7"/>
  <c r="I21" i="7" l="1"/>
  <c r="I31" i="7"/>
  <c r="D21" i="7"/>
  <c r="E19" i="7"/>
  <c r="E21" i="7" l="1"/>
</calcChain>
</file>

<file path=xl/sharedStrings.xml><?xml version="1.0" encoding="utf-8"?>
<sst xmlns="http://schemas.openxmlformats.org/spreadsheetml/2006/main" count="32" uniqueCount="30">
  <si>
    <t>BUDGET REPORT</t>
  </si>
  <si>
    <t>Budget</t>
  </si>
  <si>
    <t>$</t>
  </si>
  <si>
    <t>%</t>
  </si>
  <si>
    <t>Operating Revenue</t>
  </si>
  <si>
    <t>Last Year</t>
  </si>
  <si>
    <t>State Allocation</t>
  </si>
  <si>
    <t xml:space="preserve">Local Funds </t>
  </si>
  <si>
    <t>Total Revenue</t>
  </si>
  <si>
    <t>Operating Expenditures</t>
  </si>
  <si>
    <t>01  Instruction</t>
  </si>
  <si>
    <t>04  Instr. Support</t>
  </si>
  <si>
    <t>05  Library</t>
  </si>
  <si>
    <t>06  Student Services</t>
  </si>
  <si>
    <t>08  Management</t>
  </si>
  <si>
    <t>09  Plant Operations</t>
  </si>
  <si>
    <t xml:space="preserve"> </t>
  </si>
  <si>
    <t>Total Expenditures</t>
  </si>
  <si>
    <t>Other</t>
  </si>
  <si>
    <t>SKAGIT VALLEY COLLEGE</t>
  </si>
  <si>
    <t>Board Approved Original Budget</t>
  </si>
  <si>
    <t>Tuition - budgeted</t>
  </si>
  <si>
    <t>Revised Allocation Budget</t>
  </si>
  <si>
    <t>One-time use of Reserves</t>
  </si>
  <si>
    <t>One-time Bookstore Revenues</t>
  </si>
  <si>
    <t>YTD Actual - 14/15</t>
  </si>
  <si>
    <t>Month Ending June 30, 2015</t>
  </si>
  <si>
    <t>100% of Fiscal Year Completed</t>
  </si>
  <si>
    <t>YTD Actual -June 13/14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</si>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</sst>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mmmm\ d\,\ yyyy"/>
    <numFmt numFmtId="167" formatCode="&quot;$&quot;#,##0.00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166" fontId="2" fillId="0" borderId="6" xfId="0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164" fontId="1" fillId="0" borderId="0" xfId="1" applyNumberFormat="1" applyFont="1"/>
    <xf numFmtId="164" fontId="1" fillId="0" borderId="3" xfId="1" applyNumberFormat="1" applyFont="1" applyBorder="1"/>
    <xf numFmtId="164" fontId="1" fillId="0" borderId="0" xfId="1" applyNumberFormat="1" applyFont="1" applyBorder="1"/>
    <xf numFmtId="164" fontId="2" fillId="0" borderId="7" xfId="1" applyNumberFormat="1" applyFont="1" applyBorder="1"/>
    <xf numFmtId="0" fontId="3" fillId="0" borderId="8" xfId="0" applyFont="1" applyBorder="1"/>
    <xf numFmtId="0" fontId="2" fillId="0" borderId="0" xfId="0" applyFont="1" applyBorder="1" applyAlignment="1">
      <alignment horizontal="center"/>
    </xf>
    <xf numFmtId="164" fontId="2" fillId="0" borderId="6" xfId="1" applyNumberFormat="1" applyFon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/>
    </xf>
    <xf numFmtId="165" fontId="2" fillId="0" borderId="9" xfId="2" applyNumberFormat="1" applyFont="1" applyBorder="1" applyAlignment="1">
      <alignment horizontal="left"/>
    </xf>
    <xf numFmtId="0" fontId="2" fillId="0" borderId="8" xfId="0" applyFont="1" applyBorder="1"/>
    <xf numFmtId="164" fontId="2" fillId="0" borderId="10" xfId="1" applyNumberFormat="1" applyFont="1" applyBorder="1"/>
    <xf numFmtId="165" fontId="2" fillId="0" borderId="11" xfId="2" applyNumberFormat="1" applyFont="1" applyBorder="1"/>
    <xf numFmtId="164" fontId="2" fillId="0" borderId="12" xfId="1" applyNumberFormat="1" applyFont="1" applyBorder="1"/>
    <xf numFmtId="0" fontId="2" fillId="0" borderId="13" xfId="0" applyFont="1" applyBorder="1"/>
    <xf numFmtId="164" fontId="1" fillId="0" borderId="13" xfId="1" applyNumberFormat="1" applyFont="1" applyBorder="1"/>
    <xf numFmtId="164" fontId="1" fillId="0" borderId="0" xfId="1" applyNumberFormat="1" applyFont="1" applyBorder="1" applyAlignment="1">
      <alignment horizontal="center"/>
    </xf>
    <xf numFmtId="0" fontId="1" fillId="0" borderId="8" xfId="0" applyFont="1" applyBorder="1"/>
    <xf numFmtId="164" fontId="1" fillId="0" borderId="8" xfId="1" applyNumberFormat="1" applyFont="1" applyBorder="1"/>
    <xf numFmtId="0" fontId="1" fillId="0" borderId="0" xfId="0" applyFont="1"/>
    <xf numFmtId="0" fontId="1" fillId="0" borderId="0" xfId="0" applyFont="1" applyBorder="1"/>
    <xf numFmtId="164" fontId="1" fillId="0" borderId="20" xfId="1" applyNumberFormat="1" applyFont="1" applyBorder="1"/>
    <xf numFmtId="164" fontId="1" fillId="0" borderId="9" xfId="1" applyNumberFormat="1" applyFont="1" applyBorder="1"/>
    <xf numFmtId="164" fontId="2" fillId="0" borderId="0" xfId="1" applyNumberFormat="1" applyFont="1" applyBorder="1"/>
    <xf numFmtId="0" fontId="1" fillId="0" borderId="0" xfId="0" applyFont="1" applyFill="1" applyBorder="1"/>
    <xf numFmtId="4" fontId="1" fillId="0" borderId="0" xfId="0" applyNumberFormat="1" applyFont="1"/>
    <xf numFmtId="3" fontId="1" fillId="0" borderId="0" xfId="0" applyNumberFormat="1" applyFont="1"/>
    <xf numFmtId="0" fontId="2" fillId="0" borderId="0" xfId="0" applyFont="1" applyAlignment="1">
      <alignment horizontal="left"/>
    </xf>
    <xf numFmtId="165" fontId="2" fillId="0" borderId="10" xfId="2" applyNumberFormat="1" applyFont="1" applyBorder="1"/>
    <xf numFmtId="164" fontId="1" fillId="0" borderId="14" xfId="1" applyNumberFormat="1" applyFont="1" applyBorder="1"/>
    <xf numFmtId="164" fontId="1" fillId="0" borderId="17" xfId="1" applyNumberFormat="1" applyFont="1" applyFill="1" applyBorder="1"/>
    <xf numFmtId="164" fontId="1" fillId="0" borderId="0" xfId="1" applyNumberFormat="1" applyFont="1" applyFill="1"/>
    <xf numFmtId="164" fontId="1" fillId="0" borderId="16" xfId="1" applyNumberFormat="1" applyFont="1" applyFill="1" applyBorder="1"/>
    <xf numFmtId="164" fontId="1" fillId="0" borderId="9" xfId="1" applyNumberFormat="1" applyFont="1" applyFill="1" applyBorder="1"/>
    <xf numFmtId="164" fontId="1" fillId="0" borderId="18" xfId="1" applyNumberFormat="1" applyFont="1" applyFill="1" applyBorder="1"/>
    <xf numFmtId="165" fontId="1" fillId="0" borderId="18" xfId="2" applyNumberFormat="1" applyFont="1" applyBorder="1"/>
    <xf numFmtId="165" fontId="1" fillId="0" borderId="19" xfId="2" applyNumberFormat="1" applyFont="1" applyBorder="1"/>
    <xf numFmtId="164" fontId="1" fillId="0" borderId="18" xfId="1" applyNumberFormat="1" applyFont="1" applyBorder="1"/>
    <xf numFmtId="165" fontId="1" fillId="0" borderId="8" xfId="2" applyNumberFormat="1" applyFont="1" applyBorder="1"/>
    <xf numFmtId="165" fontId="1" fillId="0" borderId="13" xfId="2" applyNumberFormat="1" applyFont="1" applyBorder="1"/>
    <xf numFmtId="44" fontId="1" fillId="0" borderId="0" xfId="0" applyNumberFormat="1" applyFont="1"/>
    <xf numFmtId="0" fontId="1" fillId="0" borderId="14" xfId="0" applyFont="1" applyBorder="1"/>
    <xf numFmtId="164" fontId="1" fillId="0" borderId="15" xfId="1" applyNumberFormat="1" applyFont="1" applyBorder="1"/>
    <xf numFmtId="164" fontId="1" fillId="0" borderId="9" xfId="1" applyNumberFormat="1" applyFont="1" applyBorder="1" applyAlignment="1">
      <alignment horizontal="center"/>
    </xf>
    <xf numFmtId="164" fontId="1" fillId="0" borderId="9" xfId="1" applyNumberFormat="1" applyFont="1" applyBorder="1" applyAlignment="1">
      <alignment horizontal="left"/>
    </xf>
    <xf numFmtId="165" fontId="1" fillId="0" borderId="9" xfId="2" applyNumberFormat="1" applyFont="1" applyBorder="1" applyAlignment="1">
      <alignment horizontal="center"/>
    </xf>
    <xf numFmtId="39" fontId="1" fillId="0" borderId="0" xfId="1" applyNumberFormat="1" applyFont="1"/>
    <xf numFmtId="164" fontId="5" fillId="0" borderId="0" xfId="1" applyNumberFormat="1" applyFont="1" applyBorder="1"/>
    <xf numFmtId="3" fontId="1" fillId="0" borderId="0" xfId="0" applyNumberFormat="1" applyFont="1" applyBorder="1"/>
    <xf numFmtId="167" fontId="1" fillId="0" borderId="0" xfId="0" applyNumberFormat="1" applyFont="1" applyBorder="1"/>
    <xf numFmtId="37" fontId="1" fillId="0" borderId="0" xfId="1" applyNumberFormat="1" applyFont="1" applyBorder="1"/>
    <xf numFmtId="4" fontId="1" fillId="0" borderId="0" xfId="0" applyNumberFormat="1" applyFont="1" applyBorder="1"/>
    <xf numFmtId="10" fontId="1" fillId="0" borderId="0" xfId="0" applyNumberFormat="1" applyFont="1" applyBorder="1"/>
    <xf numFmtId="4" fontId="2" fillId="0" borderId="0" xfId="0" applyNumberFormat="1" applyFont="1" applyBorder="1"/>
    <xf numFmtId="0" fontId="2" fillId="0" borderId="0" xfId="0" applyFont="1" applyAlignment="1">
      <alignment horizontal="left"/>
    </xf>
    <xf numFmtId="164" fontId="2" fillId="0" borderId="0" xfId="0" applyNumberFormat="1" applyFont="1" applyBorder="1"/>
    <xf numFmtId="164" fontId="1" fillId="0" borderId="0" xfId="1" applyNumberFormat="1" applyFont="1" applyFill="1" applyBorder="1"/>
    <xf numFmtId="164" fontId="2" fillId="0" borderId="1" xfId="1" applyNumberFormat="1" applyFont="1" applyFill="1" applyBorder="1" applyAlignment="1">
      <alignment horizontal="center"/>
    </xf>
    <xf numFmtId="164" fontId="2" fillId="0" borderId="21" xfId="1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6" xfId="1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/>
    </xf>
    <xf numFmtId="164" fontId="2" fillId="0" borderId="21" xfId="1" applyNumberFormat="1" applyFont="1" applyBorder="1" applyAlignment="1">
      <alignment horizontal="center"/>
    </xf>
    <xf numFmtId="164" fontId="6" fillId="0" borderId="6" xfId="1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tabSelected="1" zoomScaleNormal="100" workbookViewId="0">
      <selection activeCell="D36" sqref="D36"/>
    </sheetView>
  </sheetViews>
  <sheetFormatPr defaultRowHeight="12.75" x14ac:dyDescent="0.2"/>
  <cols>
    <col min="1" max="1" width="34.85546875" style="27" customWidth="1"/>
    <col min="2" max="3" width="12.7109375" style="8" customWidth="1"/>
    <col min="4" max="4" width="11.28515625" style="8" customWidth="1"/>
    <col min="5" max="5" width="7.7109375" style="8" customWidth="1"/>
    <col min="6" max="6" width="5.42578125" style="24" customWidth="1"/>
    <col min="7" max="7" width="11.28515625" style="24" customWidth="1"/>
    <col min="8" max="8" width="13.42578125" style="24" customWidth="1"/>
    <col min="9" max="9" width="10.28515625" style="24" customWidth="1"/>
    <col min="10" max="11" width="9.140625" style="27"/>
    <col min="12" max="12" width="11.7109375" style="27" bestFit="1" customWidth="1"/>
    <col min="13" max="15" width="12.7109375" style="27" bestFit="1" customWidth="1"/>
    <col min="16" max="16" width="10.140625" style="27" bestFit="1" customWidth="1"/>
    <col min="17" max="17" width="12.7109375" style="27" bestFit="1" customWidth="1"/>
    <col min="18" max="20" width="9.140625" style="27"/>
    <col min="21" max="21" width="14" style="27" bestFit="1" customWidth="1"/>
    <col min="22" max="16384" width="9.140625" style="27"/>
  </cols>
  <sheetData>
    <row r="1" spans="1:21" x14ac:dyDescent="0.2">
      <c r="A1" s="5" t="s">
        <v>19</v>
      </c>
      <c r="U1" s="48"/>
    </row>
    <row r="2" spans="1:21" x14ac:dyDescent="0.2">
      <c r="A2" s="67" t="s">
        <v>0</v>
      </c>
      <c r="B2" s="67"/>
      <c r="C2" s="67"/>
      <c r="D2" s="67"/>
      <c r="E2" s="67"/>
      <c r="F2" s="67"/>
      <c r="G2" s="35"/>
      <c r="H2" s="35"/>
      <c r="I2" s="35"/>
      <c r="U2" s="48"/>
    </row>
    <row r="3" spans="1:21" x14ac:dyDescent="0.2">
      <c r="A3" s="35" t="s">
        <v>26</v>
      </c>
      <c r="B3" s="62" t="s">
        <v>29</v>
      </c>
      <c r="C3" s="1"/>
      <c r="D3" s="1"/>
      <c r="E3" s="1"/>
      <c r="F3" s="13"/>
      <c r="G3" s="13"/>
      <c r="H3" s="13"/>
      <c r="I3" s="13"/>
      <c r="U3" s="48"/>
    </row>
    <row r="4" spans="1:21" ht="13.5" thickBot="1" x14ac:dyDescent="0.25">
      <c r="U4" s="48"/>
    </row>
    <row r="5" spans="1:21" ht="16.5" customHeight="1" thickBot="1" x14ac:dyDescent="0.25">
      <c r="A5" s="6" t="s">
        <v>27</v>
      </c>
      <c r="B5" s="68" t="s">
        <v>20</v>
      </c>
      <c r="C5" s="72" t="s">
        <v>22</v>
      </c>
      <c r="D5" s="70" t="s">
        <v>25</v>
      </c>
      <c r="E5" s="71"/>
      <c r="F5" s="3"/>
      <c r="G5" s="14" t="s">
        <v>5</v>
      </c>
      <c r="H5" s="65" t="s">
        <v>28</v>
      </c>
      <c r="I5" s="66"/>
      <c r="U5" s="48"/>
    </row>
    <row r="6" spans="1:21" ht="24.75" customHeight="1" thickBot="1" x14ac:dyDescent="0.25">
      <c r="A6" s="7"/>
      <c r="B6" s="69"/>
      <c r="C6" s="73"/>
      <c r="D6" s="2" t="s">
        <v>2</v>
      </c>
      <c r="E6" s="2" t="s">
        <v>3</v>
      </c>
      <c r="F6" s="3"/>
      <c r="G6" s="15" t="s">
        <v>1</v>
      </c>
      <c r="H6" s="16" t="s">
        <v>2</v>
      </c>
      <c r="I6" s="16" t="s">
        <v>3</v>
      </c>
      <c r="U6" s="48"/>
    </row>
    <row r="7" spans="1:21" x14ac:dyDescent="0.2">
      <c r="A7" s="49"/>
      <c r="B7" s="37"/>
      <c r="C7" s="37"/>
      <c r="D7" s="50"/>
      <c r="E7" s="37"/>
      <c r="F7" s="51"/>
      <c r="G7" s="38"/>
      <c r="H7" s="39"/>
      <c r="I7" s="40"/>
      <c r="L7" s="34"/>
      <c r="N7" s="34"/>
      <c r="P7" s="34"/>
    </row>
    <row r="8" spans="1:21" x14ac:dyDescent="0.2">
      <c r="A8" s="12" t="s">
        <v>4</v>
      </c>
      <c r="B8" s="26"/>
      <c r="C8" s="26"/>
      <c r="D8" s="10"/>
      <c r="E8" s="26"/>
      <c r="F8" s="51"/>
      <c r="G8" s="41"/>
      <c r="H8" s="39"/>
      <c r="I8" s="42"/>
      <c r="L8" s="34"/>
      <c r="N8" s="34"/>
    </row>
    <row r="9" spans="1:21" x14ac:dyDescent="0.2">
      <c r="A9" s="25" t="s">
        <v>6</v>
      </c>
      <c r="B9" s="26">
        <v>18070171</v>
      </c>
      <c r="C9" s="26">
        <v>18719889</v>
      </c>
      <c r="D9" s="10">
        <v>18719889</v>
      </c>
      <c r="E9" s="46">
        <f>D9/C9</f>
        <v>1</v>
      </c>
      <c r="F9" s="17"/>
      <c r="G9" s="30">
        <v>18836501</v>
      </c>
      <c r="H9" s="8">
        <v>18836501</v>
      </c>
      <c r="I9" s="43">
        <f>SUM(H9/G9)</f>
        <v>1</v>
      </c>
      <c r="K9" s="28"/>
      <c r="L9" s="10"/>
      <c r="M9" s="10"/>
      <c r="N9" s="56"/>
    </row>
    <row r="10" spans="1:21" x14ac:dyDescent="0.2">
      <c r="A10" s="25"/>
      <c r="B10" s="26"/>
      <c r="C10" s="26"/>
      <c r="D10" s="10"/>
      <c r="E10" s="46"/>
      <c r="F10" s="52"/>
      <c r="G10" s="30"/>
      <c r="H10" s="8"/>
      <c r="I10" s="43"/>
      <c r="K10" s="28"/>
      <c r="L10" s="10"/>
      <c r="M10" s="10"/>
      <c r="N10" s="56"/>
    </row>
    <row r="11" spans="1:21" x14ac:dyDescent="0.2">
      <c r="A11" s="25" t="s">
        <v>21</v>
      </c>
      <c r="B11" s="26">
        <v>11665820</v>
      </c>
      <c r="C11" s="26">
        <v>11665820</v>
      </c>
      <c r="D11" s="64">
        <v>10860590.550000001</v>
      </c>
      <c r="E11" s="46">
        <f>D11/C11</f>
        <v>0.93097532363777258</v>
      </c>
      <c r="F11" s="17"/>
      <c r="G11" s="30">
        <v>11528600</v>
      </c>
      <c r="H11" s="8">
        <v>11285312</v>
      </c>
      <c r="I11" s="43">
        <f>H11/G11</f>
        <v>0.97889700397272872</v>
      </c>
      <c r="K11" s="28"/>
      <c r="L11" s="10"/>
      <c r="M11" s="10"/>
      <c r="N11" s="56"/>
      <c r="O11" s="34"/>
      <c r="P11" s="34"/>
    </row>
    <row r="12" spans="1:21" x14ac:dyDescent="0.2">
      <c r="A12" s="25"/>
      <c r="B12" s="26"/>
      <c r="C12" s="26"/>
      <c r="D12" s="10"/>
      <c r="E12" s="46"/>
      <c r="F12" s="17"/>
      <c r="G12" s="30"/>
      <c r="H12" s="8"/>
      <c r="I12" s="43"/>
      <c r="K12" s="32"/>
      <c r="L12" s="10"/>
      <c r="M12" s="55"/>
      <c r="N12" s="56"/>
      <c r="O12" s="34"/>
      <c r="P12" s="34"/>
    </row>
    <row r="13" spans="1:21" x14ac:dyDescent="0.2">
      <c r="A13" s="25" t="s">
        <v>7</v>
      </c>
      <c r="B13" s="26">
        <v>2341600</v>
      </c>
      <c r="C13" s="26">
        <v>2341600</v>
      </c>
      <c r="D13" s="10">
        <v>2767543</v>
      </c>
      <c r="E13" s="46">
        <f>D13/C13</f>
        <v>1.1819025452681926</v>
      </c>
      <c r="F13" s="17"/>
      <c r="G13" s="30">
        <v>2171601</v>
      </c>
      <c r="H13" s="8">
        <v>2635096</v>
      </c>
      <c r="I13" s="43">
        <f>SUM(H13/G13)</f>
        <v>1.2134346963369422</v>
      </c>
      <c r="K13" s="28"/>
      <c r="L13" s="10"/>
      <c r="M13" s="10"/>
      <c r="N13" s="56"/>
      <c r="O13" s="34"/>
      <c r="P13" s="34"/>
    </row>
    <row r="14" spans="1:21" x14ac:dyDescent="0.2">
      <c r="A14" s="25"/>
      <c r="B14" s="26"/>
      <c r="C14" s="26"/>
      <c r="D14" s="55"/>
      <c r="E14" s="46"/>
      <c r="F14" s="17"/>
      <c r="G14" s="30"/>
      <c r="H14" s="8"/>
      <c r="I14" s="43"/>
      <c r="K14" s="28"/>
      <c r="L14" s="10"/>
      <c r="M14" s="55"/>
      <c r="N14" s="56"/>
      <c r="O14" s="34"/>
      <c r="P14" s="34"/>
    </row>
    <row r="15" spans="1:21" x14ac:dyDescent="0.2">
      <c r="A15" s="25" t="s">
        <v>18</v>
      </c>
      <c r="B15" s="26">
        <v>32000</v>
      </c>
      <c r="C15" s="26">
        <v>32000</v>
      </c>
      <c r="D15" s="10">
        <v>20641</v>
      </c>
      <c r="E15" s="46">
        <f>D15/C15</f>
        <v>0.64503124999999994</v>
      </c>
      <c r="F15" s="17"/>
      <c r="G15" s="30">
        <v>32000</v>
      </c>
      <c r="H15" s="8">
        <v>20678</v>
      </c>
      <c r="I15" s="43">
        <f>SUM(H15/G15)</f>
        <v>0.64618750000000003</v>
      </c>
      <c r="K15" s="28"/>
      <c r="L15" s="10"/>
      <c r="M15" s="10"/>
      <c r="N15" s="57"/>
      <c r="O15" s="34"/>
      <c r="P15" s="34"/>
    </row>
    <row r="16" spans="1:21" x14ac:dyDescent="0.2">
      <c r="A16" s="25"/>
      <c r="B16" s="26"/>
      <c r="C16" s="26"/>
      <c r="D16" s="10"/>
      <c r="E16" s="46"/>
      <c r="F16" s="17"/>
      <c r="G16" s="30"/>
      <c r="H16" s="8"/>
      <c r="I16" s="43"/>
      <c r="K16" s="28"/>
      <c r="L16" s="10"/>
      <c r="M16" s="10"/>
      <c r="N16" s="57"/>
      <c r="O16" s="34"/>
      <c r="P16" s="34"/>
    </row>
    <row r="17" spans="1:17" x14ac:dyDescent="0.2">
      <c r="A17" s="25" t="s">
        <v>24</v>
      </c>
      <c r="B17" s="26">
        <v>85000</v>
      </c>
      <c r="C17" s="26">
        <v>85000</v>
      </c>
      <c r="D17" s="10">
        <v>85000</v>
      </c>
      <c r="E17" s="46">
        <f t="shared" ref="E17" si="0">D17/C17</f>
        <v>1</v>
      </c>
      <c r="F17" s="17"/>
      <c r="G17" s="30">
        <v>0</v>
      </c>
      <c r="H17" s="8">
        <v>0</v>
      </c>
      <c r="I17" s="43">
        <v>0</v>
      </c>
      <c r="K17" s="28"/>
      <c r="L17" s="10"/>
      <c r="M17" s="10"/>
      <c r="N17" s="57"/>
      <c r="O17" s="34"/>
      <c r="P17" s="34"/>
    </row>
    <row r="18" spans="1:17" x14ac:dyDescent="0.2">
      <c r="A18" s="25"/>
      <c r="B18" s="26"/>
      <c r="C18" s="26"/>
      <c r="D18" s="10"/>
      <c r="E18" s="46"/>
      <c r="F18" s="17"/>
      <c r="G18" s="30"/>
      <c r="H18" s="8"/>
      <c r="I18" s="43"/>
      <c r="K18" s="28"/>
      <c r="L18" s="10"/>
      <c r="M18" s="55"/>
      <c r="N18" s="57"/>
      <c r="O18" s="34"/>
      <c r="P18" s="34"/>
    </row>
    <row r="19" spans="1:17" x14ac:dyDescent="0.2">
      <c r="A19" s="25" t="s">
        <v>23</v>
      </c>
      <c r="B19" s="26">
        <v>942774</v>
      </c>
      <c r="C19" s="26">
        <f>942774-6723+200000</f>
        <v>1136051</v>
      </c>
      <c r="D19" s="10">
        <f>1136051+111196</f>
        <v>1247247</v>
      </c>
      <c r="E19" s="46">
        <f>D19/C19</f>
        <v>1.0978794085828893</v>
      </c>
      <c r="F19" s="17"/>
      <c r="G19" s="30">
        <f>226086+289800</f>
        <v>515886</v>
      </c>
      <c r="H19" s="8">
        <v>0</v>
      </c>
      <c r="I19" s="43">
        <f t="shared" ref="I19" si="1">SUM(H19/G19)</f>
        <v>0</v>
      </c>
      <c r="K19" s="28"/>
      <c r="L19" s="10"/>
      <c r="M19" s="10"/>
      <c r="N19" s="57"/>
      <c r="O19" s="34"/>
    </row>
    <row r="20" spans="1:17" ht="8.25" customHeight="1" x14ac:dyDescent="0.2">
      <c r="A20" s="25"/>
      <c r="B20" s="26"/>
      <c r="C20" s="26"/>
      <c r="D20" s="10"/>
      <c r="E20" s="26"/>
      <c r="F20" s="17"/>
      <c r="G20" s="30"/>
      <c r="H20" s="8"/>
      <c r="I20" s="45"/>
      <c r="K20" s="28"/>
      <c r="L20" s="10"/>
      <c r="M20" s="58"/>
      <c r="N20" s="28"/>
    </row>
    <row r="21" spans="1:17" s="5" customFormat="1" ht="13.5" thickBot="1" x14ac:dyDescent="0.25">
      <c r="A21" s="18" t="s">
        <v>8</v>
      </c>
      <c r="B21" s="19">
        <f>SUM(B9:B19)</f>
        <v>33137365</v>
      </c>
      <c r="C21" s="19">
        <f>SUM(C9:C19)</f>
        <v>33980360</v>
      </c>
      <c r="D21" s="11">
        <f>SUM(D9:D19)</f>
        <v>33700910.549999997</v>
      </c>
      <c r="E21" s="36">
        <f>D21/C21</f>
        <v>0.99177614804551795</v>
      </c>
      <c r="F21" s="17"/>
      <c r="G21" s="21">
        <f>SUM(G9:G19)</f>
        <v>33084588</v>
      </c>
      <c r="H21" s="11">
        <f>SUM(H9:H19)</f>
        <v>32777587</v>
      </c>
      <c r="I21" s="20">
        <f>H21/G21</f>
        <v>0.99072072470722616</v>
      </c>
      <c r="K21" s="4"/>
      <c r="L21" s="10"/>
      <c r="M21" s="10"/>
      <c r="N21" s="4"/>
    </row>
    <row r="22" spans="1:17" ht="13.5" thickTop="1" x14ac:dyDescent="0.2">
      <c r="A22" s="25"/>
      <c r="B22" s="26"/>
      <c r="C22" s="26"/>
      <c r="D22" s="10"/>
      <c r="E22" s="26"/>
      <c r="F22" s="51"/>
      <c r="G22" s="30"/>
      <c r="H22" s="8"/>
      <c r="I22" s="45"/>
      <c r="K22" s="28"/>
      <c r="L22" s="31"/>
      <c r="M22" s="31"/>
      <c r="N22" s="59"/>
    </row>
    <row r="23" spans="1:17" x14ac:dyDescent="0.2">
      <c r="A23" s="12" t="s">
        <v>9</v>
      </c>
      <c r="B23" s="26"/>
      <c r="C23" s="26"/>
      <c r="D23" s="10"/>
      <c r="E23" s="46"/>
      <c r="F23" s="51"/>
      <c r="G23" s="30"/>
      <c r="H23" s="8"/>
      <c r="I23" s="45"/>
      <c r="K23" s="60"/>
      <c r="L23" s="10"/>
      <c r="M23" s="10"/>
      <c r="N23" s="59"/>
      <c r="O23" s="32"/>
      <c r="P23" s="34"/>
      <c r="Q23" s="32"/>
    </row>
    <row r="24" spans="1:17" x14ac:dyDescent="0.2">
      <c r="A24" s="25" t="s">
        <v>10</v>
      </c>
      <c r="B24" s="26">
        <v>16119061</v>
      </c>
      <c r="C24" s="26">
        <v>16335847</v>
      </c>
      <c r="D24" s="10">
        <f>6226251.32+1704713+4626858.33+85000+12818+3720403.36</f>
        <v>16376044.01</v>
      </c>
      <c r="E24" s="46">
        <f t="shared" ref="E24:E29" si="2">D24/C24</f>
        <v>1.0024606627375978</v>
      </c>
      <c r="F24" s="17"/>
      <c r="G24" s="30">
        <v>15876075</v>
      </c>
      <c r="H24" s="10">
        <v>15539596</v>
      </c>
      <c r="I24" s="43">
        <f t="shared" ref="I24:I29" si="3">SUM(H24/G24)</f>
        <v>0.9788059076314517</v>
      </c>
      <c r="K24" s="28"/>
      <c r="L24" s="10"/>
      <c r="M24" s="10"/>
      <c r="N24" s="59"/>
      <c r="O24" s="33"/>
      <c r="P24" s="34"/>
    </row>
    <row r="25" spans="1:17" x14ac:dyDescent="0.2">
      <c r="A25" s="25" t="s">
        <v>11</v>
      </c>
      <c r="B25" s="26">
        <v>1370116</v>
      </c>
      <c r="C25" s="26">
        <v>1365166</v>
      </c>
      <c r="D25" s="10">
        <f>1155394.65+220400.64</f>
        <v>1375795.29</v>
      </c>
      <c r="E25" s="46">
        <f t="shared" si="2"/>
        <v>1.0077860787625827</v>
      </c>
      <c r="F25" s="17"/>
      <c r="G25" s="30">
        <v>1356397</v>
      </c>
      <c r="H25" s="10">
        <v>1393549</v>
      </c>
      <c r="I25" s="43">
        <f t="shared" si="3"/>
        <v>1.0273902109780544</v>
      </c>
      <c r="K25" s="28"/>
      <c r="L25" s="10"/>
      <c r="M25" s="10"/>
      <c r="N25" s="59"/>
      <c r="O25" s="33"/>
      <c r="P25" s="34"/>
    </row>
    <row r="26" spans="1:17" x14ac:dyDescent="0.2">
      <c r="A26" s="25" t="s">
        <v>12</v>
      </c>
      <c r="B26" s="26">
        <v>662107</v>
      </c>
      <c r="C26" s="26">
        <v>664684</v>
      </c>
      <c r="D26" s="10">
        <f>525044.91+115184.54</f>
        <v>640229.45000000007</v>
      </c>
      <c r="E26" s="46">
        <f t="shared" si="2"/>
        <v>0.9632087578458336</v>
      </c>
      <c r="F26" s="17"/>
      <c r="G26" s="30">
        <v>666760</v>
      </c>
      <c r="H26" s="10">
        <v>657995</v>
      </c>
      <c r="I26" s="43">
        <f t="shared" si="3"/>
        <v>0.9868543403923451</v>
      </c>
      <c r="K26" s="28"/>
      <c r="L26" s="10"/>
      <c r="M26" s="10"/>
      <c r="N26" s="59"/>
      <c r="O26" s="33"/>
      <c r="P26" s="34"/>
    </row>
    <row r="27" spans="1:17" x14ac:dyDescent="0.2">
      <c r="A27" s="25" t="s">
        <v>13</v>
      </c>
      <c r="B27" s="26">
        <v>4464221</v>
      </c>
      <c r="C27" s="26">
        <v>4516365</v>
      </c>
      <c r="D27" s="10">
        <f>3502963.46+990854.83</f>
        <v>4493818.29</v>
      </c>
      <c r="E27" s="46">
        <f t="shared" si="2"/>
        <v>0.99500777505803895</v>
      </c>
      <c r="F27" s="53"/>
      <c r="G27" s="30">
        <v>4347900</v>
      </c>
      <c r="H27" s="10">
        <v>4503986</v>
      </c>
      <c r="I27" s="43">
        <f t="shared" si="3"/>
        <v>1.0358991697141149</v>
      </c>
      <c r="K27" s="28"/>
      <c r="L27" s="10"/>
      <c r="M27" s="10"/>
      <c r="N27" s="59"/>
      <c r="O27" s="33"/>
      <c r="P27" s="34"/>
      <c r="Q27" s="33"/>
    </row>
    <row r="28" spans="1:17" x14ac:dyDescent="0.2">
      <c r="A28" s="25" t="s">
        <v>14</v>
      </c>
      <c r="B28" s="26">
        <v>7244076</v>
      </c>
      <c r="C28" s="26">
        <v>7813453</v>
      </c>
      <c r="D28" s="10">
        <f>1598404.69+1963325+4173084.83</f>
        <v>7734814.5199999996</v>
      </c>
      <c r="E28" s="46">
        <f t="shared" si="2"/>
        <v>0.98993550226769134</v>
      </c>
      <c r="F28" s="53"/>
      <c r="G28" s="30">
        <v>7196282</v>
      </c>
      <c r="H28" s="10">
        <v>7012669</v>
      </c>
      <c r="I28" s="43">
        <f t="shared" si="3"/>
        <v>0.97448501879164828</v>
      </c>
      <c r="K28" s="28"/>
      <c r="L28" s="10"/>
      <c r="M28" s="10"/>
      <c r="N28" s="59"/>
      <c r="O28" s="33"/>
      <c r="P28" s="34"/>
      <c r="Q28" s="33"/>
    </row>
    <row r="29" spans="1:17" x14ac:dyDescent="0.2">
      <c r="A29" s="25" t="s">
        <v>15</v>
      </c>
      <c r="B29" s="23">
        <v>3277784</v>
      </c>
      <c r="C29" s="23">
        <v>3284845</v>
      </c>
      <c r="D29" s="9">
        <f>2043791.97+1036417.17</f>
        <v>3080209.14</v>
      </c>
      <c r="E29" s="47">
        <f t="shared" si="2"/>
        <v>0.93770303926060439</v>
      </c>
      <c r="F29" s="17"/>
      <c r="G29" s="29">
        <v>3239956</v>
      </c>
      <c r="H29" s="9">
        <v>3161391</v>
      </c>
      <c r="I29" s="44">
        <f t="shared" si="3"/>
        <v>0.975751213905374</v>
      </c>
      <c r="K29" s="28"/>
      <c r="L29" s="10"/>
      <c r="M29" s="10"/>
      <c r="N29" s="59"/>
      <c r="O29" s="33"/>
      <c r="Q29" s="33"/>
    </row>
    <row r="30" spans="1:17" x14ac:dyDescent="0.2">
      <c r="A30" s="25" t="s">
        <v>16</v>
      </c>
      <c r="B30" s="26"/>
      <c r="C30" s="26"/>
      <c r="D30" s="10"/>
      <c r="E30" s="46"/>
      <c r="F30" s="53"/>
      <c r="G30" s="30"/>
      <c r="H30" s="8"/>
      <c r="I30" s="43"/>
      <c r="K30" s="28"/>
      <c r="L30" s="10"/>
      <c r="M30" s="10"/>
      <c r="N30" s="56"/>
      <c r="Q30" s="33"/>
    </row>
    <row r="31" spans="1:17" s="5" customFormat="1" ht="13.5" thickBot="1" x14ac:dyDescent="0.25">
      <c r="A31" s="22" t="s">
        <v>17</v>
      </c>
      <c r="B31" s="19">
        <f>SUM(B24:B30)</f>
        <v>33137365</v>
      </c>
      <c r="C31" s="19">
        <f>SUM(C24:C30)</f>
        <v>33980360</v>
      </c>
      <c r="D31" s="11">
        <f>SUM(D24:D30)</f>
        <v>33700910.699999996</v>
      </c>
      <c r="E31" s="36">
        <f>D31/C31</f>
        <v>0.99177615245983253</v>
      </c>
      <c r="F31" s="17"/>
      <c r="G31" s="21">
        <f>SUM(G24:G30)</f>
        <v>32683370</v>
      </c>
      <c r="H31" s="11">
        <f>SUM(H24:H30)</f>
        <v>32269186</v>
      </c>
      <c r="I31" s="20">
        <f>SUM(H31/G31)</f>
        <v>0.98732737780712332</v>
      </c>
      <c r="K31" s="63"/>
      <c r="L31" s="61"/>
      <c r="M31" s="61"/>
      <c r="N31" s="59"/>
      <c r="Q31" s="33"/>
    </row>
    <row r="32" spans="1:17" ht="14.25" customHeight="1" thickTop="1" x14ac:dyDescent="0.2">
      <c r="A32" s="25"/>
      <c r="B32" s="26"/>
      <c r="C32" s="10"/>
      <c r="D32" s="10"/>
      <c r="E32" s="46"/>
      <c r="F32" s="53"/>
      <c r="G32" s="30"/>
      <c r="H32" s="10"/>
      <c r="I32" s="43"/>
      <c r="L32" s="33"/>
      <c r="M32" s="33"/>
      <c r="N32" s="33"/>
      <c r="Q32" s="33"/>
    </row>
    <row r="33" spans="1:4" x14ac:dyDescent="0.2">
      <c r="A33" s="32"/>
      <c r="B33" s="54"/>
      <c r="C33" s="54"/>
      <c r="D33" s="54"/>
    </row>
    <row r="34" spans="1:4" x14ac:dyDescent="0.2">
      <c r="B34" s="54"/>
      <c r="C34" s="54"/>
      <c r="D34" s="54"/>
    </row>
  </sheetData>
  <mergeCells count="5">
    <mergeCell ref="H5:I5"/>
    <mergeCell ref="A2:F2"/>
    <mergeCell ref="B5:B6"/>
    <mergeCell ref="D5:E5"/>
    <mergeCell ref="C5:C6"/>
  </mergeCells>
  <phoneticPr fontId="4" type="noConversion"/>
  <pageMargins left="0.5" right="0.5" top="0.5" bottom="0.59" header="0.5" footer="0.31"/>
  <pageSetup orientation="landscape" r:id="rId1"/>
  <headerFooter alignWithMargins="0">
    <oddFooter xml:space="preserve">&amp;Lkc 7/27/2015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 End Report</vt:lpstr>
      <vt:lpstr>'Month End Report'!Print_Area</vt:lpstr>
    </vt:vector>
  </TitlesOfParts>
  <Company>SVC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diane.kinnear</dc:creator>
  <cp:lastModifiedBy>Kim Cook</cp:lastModifiedBy>
  <cp:lastPrinted>2015-07-27T16:33:55Z</cp:lastPrinted>
  <dcterms:created xsi:type="dcterms:W3CDTF">2004-10-12T20:54:15Z</dcterms:created>
  <dcterms:modified xsi:type="dcterms:W3CDTF">2017-01-10T19:46:06Z</dcterms:modified>
</cp:coreProperties>
</file>